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75" windowHeight="11250" tabRatio="909"/>
  </bookViews>
  <sheets>
    <sheet name="GİRİŞ" sheetId="2" r:id="rId1"/>
    <sheet name="MİLLİYETXKAPI" sheetId="15" r:id="rId2"/>
    <sheet name="KARŞILAŞTIRMALI HAREKETLER" sheetId="13" r:id="rId3"/>
    <sheet name="MİLLİYETLERE GÖRE" sheetId="14" r:id="rId4"/>
    <sheet name="YILLAR KAPI" sheetId="3" r:id="rId5"/>
    <sheet name="YIL KAPI KARŞILAŞTIRMA" sheetId="6" r:id="rId6"/>
    <sheet name="YIL AY KAPI" sheetId="5" r:id="rId7"/>
    <sheet name="YENİ TABLO-1" sheetId="12" r:id="rId8"/>
    <sheet name="YENİ TABLO-2" sheetId="9" r:id="rId9"/>
    <sheet name="Sayfa6" sheetId="8" r:id="rId10"/>
    <sheet name="Sayfa5" sheetId="7" r:id="rId11"/>
    <sheet name="Sayfa1" sheetId="4" r:id="rId12"/>
  </sheets>
  <definedNames>
    <definedName name="_xlnm.Print_Area" localSheetId="0">GİRİŞ!$B$1:$W$159</definedName>
    <definedName name="_xlnm.Print_Area" localSheetId="4">'YILLAR KAPI'!$A$1:$J$96</definedName>
  </definedNames>
  <calcPr calcId="144525"/>
</workbook>
</file>

<file path=xl/calcChain.xml><?xml version="1.0" encoding="utf-8"?>
<calcChain xmlns="http://schemas.openxmlformats.org/spreadsheetml/2006/main"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D10" i="15"/>
  <c r="V10" i="15"/>
  <c r="D11" i="15"/>
  <c r="V11" i="15"/>
  <c r="D12" i="15"/>
  <c r="V12" i="15"/>
  <c r="D13" i="15"/>
  <c r="V13" i="15"/>
  <c r="D14" i="15"/>
  <c r="V14" i="15"/>
  <c r="D15" i="15"/>
  <c r="V15" i="15"/>
  <c r="D16" i="15"/>
  <c r="V16" i="15"/>
  <c r="D17" i="15"/>
  <c r="V17" i="15"/>
  <c r="D18" i="15"/>
  <c r="V18" i="15"/>
  <c r="D19" i="15"/>
  <c r="V19" i="15"/>
  <c r="D20" i="15"/>
  <c r="V20" i="15"/>
  <c r="D21" i="15"/>
  <c r="V21" i="15"/>
  <c r="D22" i="15"/>
  <c r="V22" i="15"/>
  <c r="D23" i="15"/>
  <c r="V23" i="15"/>
  <c r="D24" i="15"/>
  <c r="V24" i="15"/>
  <c r="D25" i="15"/>
  <c r="V25" i="15"/>
  <c r="D26" i="15"/>
  <c r="V26" i="15"/>
  <c r="D27" i="15"/>
  <c r="V27" i="15"/>
  <c r="D28" i="15"/>
  <c r="V28" i="15"/>
  <c r="D29" i="15"/>
  <c r="V29" i="15"/>
  <c r="D30" i="15"/>
  <c r="V30" i="15"/>
  <c r="D31" i="15"/>
  <c r="V31" i="15"/>
  <c r="D32" i="15"/>
  <c r="V32" i="15"/>
  <c r="D33" i="15"/>
  <c r="V33" i="15"/>
  <c r="D34" i="15"/>
  <c r="V34" i="15"/>
  <c r="D35" i="15"/>
  <c r="V35" i="15"/>
  <c r="D36" i="15"/>
  <c r="V36" i="15"/>
  <c r="D37" i="15"/>
  <c r="V37" i="15"/>
  <c r="D38" i="15"/>
  <c r="V38" i="15"/>
  <c r="D39" i="15"/>
  <c r="V39" i="15"/>
  <c r="D40" i="15"/>
  <c r="V40" i="15"/>
  <c r="D41" i="15"/>
  <c r="V41" i="15"/>
  <c r="D42" i="15"/>
  <c r="V42" i="15"/>
  <c r="D43" i="15"/>
  <c r="V43" i="15"/>
  <c r="D44" i="15"/>
  <c r="V44" i="15"/>
  <c r="D45" i="15"/>
  <c r="V45" i="15"/>
  <c r="D46" i="15"/>
  <c r="V46" i="15"/>
  <c r="D47" i="15"/>
  <c r="V47" i="15"/>
  <c r="D48" i="15"/>
  <c r="V48" i="15"/>
  <c r="D49" i="15"/>
  <c r="V49" i="15"/>
  <c r="D50" i="15"/>
  <c r="V50" i="15"/>
  <c r="D9" i="15"/>
  <c r="V9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H25" i="13"/>
  <c r="H24" i="13"/>
  <c r="G25" i="13"/>
  <c r="G26" i="13"/>
  <c r="G24" i="13"/>
  <c r="C26" i="13"/>
  <c r="D26" i="13"/>
  <c r="E26" i="13"/>
  <c r="H26" i="13"/>
  <c r="F17" i="13"/>
  <c r="F18" i="13"/>
  <c r="F19" i="13"/>
  <c r="F20" i="13"/>
  <c r="F16" i="13"/>
  <c r="O26" i="14"/>
  <c r="H8" i="13"/>
  <c r="I8" i="13"/>
  <c r="I7" i="13"/>
  <c r="I6" i="13"/>
  <c r="G7" i="13"/>
  <c r="G8" i="13"/>
  <c r="G6" i="13"/>
  <c r="E7" i="13"/>
  <c r="E8" i="13"/>
  <c r="E6" i="13"/>
  <c r="C157" i="2"/>
  <c r="D52" i="15"/>
  <c r="F157" i="2"/>
  <c r="G52" i="15"/>
  <c r="G51" i="15"/>
  <c r="H157" i="2"/>
  <c r="I52" i="15"/>
  <c r="I51" i="15"/>
  <c r="O157" i="2"/>
  <c r="F52" i="5"/>
  <c r="F53" i="5"/>
  <c r="Q157" i="2"/>
  <c r="G52" i="5"/>
  <c r="G53" i="5"/>
  <c r="I157" i="2"/>
  <c r="M52" i="15"/>
  <c r="M51" i="15"/>
  <c r="K157" i="2"/>
  <c r="O52" i="15"/>
  <c r="O51" i="15"/>
  <c r="L157" i="2"/>
  <c r="P52" i="15"/>
  <c r="P51" i="15"/>
  <c r="N157" i="2"/>
  <c r="R52" i="15"/>
  <c r="R51" i="15"/>
  <c r="R157" i="2"/>
  <c r="S52" i="15"/>
  <c r="S51" i="15"/>
  <c r="T157" i="2"/>
  <c r="U52" i="15"/>
  <c r="U51" i="15"/>
  <c r="N19" i="9"/>
  <c r="D18" i="12"/>
  <c r="F18" i="12"/>
  <c r="C18" i="12"/>
  <c r="F17" i="12"/>
  <c r="N41" i="5"/>
  <c r="N42" i="5"/>
  <c r="N43" i="5"/>
  <c r="N44" i="5"/>
  <c r="N45" i="5"/>
  <c r="N46" i="5"/>
  <c r="N47" i="5"/>
  <c r="N48" i="5"/>
  <c r="N49" i="5"/>
  <c r="O159" i="2"/>
  <c r="J54" i="15"/>
  <c r="U4" i="2"/>
  <c r="N7" i="14"/>
  <c r="O7" i="14"/>
  <c r="U5" i="2"/>
  <c r="X5" i="2"/>
  <c r="U6" i="2"/>
  <c r="X6" i="2"/>
  <c r="U7" i="2"/>
  <c r="X7" i="2"/>
  <c r="U8" i="2"/>
  <c r="X8" i="2"/>
  <c r="U9" i="2"/>
  <c r="X9" i="2"/>
  <c r="U10" i="2"/>
  <c r="X10" i="2"/>
  <c r="U11" i="2"/>
  <c r="X11" i="2"/>
  <c r="U12" i="2"/>
  <c r="X12" i="2"/>
  <c r="U13" i="2"/>
  <c r="N19" i="14"/>
  <c r="O19" i="14"/>
  <c r="U14" i="2"/>
  <c r="X14" i="2"/>
  <c r="U15" i="2"/>
  <c r="X15" i="2"/>
  <c r="U16" i="2"/>
  <c r="X16" i="2"/>
  <c r="U17" i="2"/>
  <c r="X17" i="2"/>
  <c r="U18" i="2"/>
  <c r="X18" i="2"/>
  <c r="U19" i="2"/>
  <c r="X19" i="2"/>
  <c r="U20" i="2"/>
  <c r="X20" i="2"/>
  <c r="U21" i="2"/>
  <c r="X21" i="2"/>
  <c r="U22" i="2"/>
  <c r="X22" i="2"/>
  <c r="U23" i="2"/>
  <c r="X23" i="2"/>
  <c r="U24" i="2"/>
  <c r="X24" i="2"/>
  <c r="U25" i="2"/>
  <c r="X25" i="2"/>
  <c r="U26" i="2"/>
  <c r="X26" i="2"/>
  <c r="U27" i="2"/>
  <c r="X27" i="2"/>
  <c r="U28" i="2"/>
  <c r="X28" i="2"/>
  <c r="U29" i="2"/>
  <c r="X29" i="2"/>
  <c r="U30" i="2"/>
  <c r="X30" i="2"/>
  <c r="U31" i="2"/>
  <c r="X31" i="2"/>
  <c r="U32" i="2"/>
  <c r="N25" i="14"/>
  <c r="O25" i="14"/>
  <c r="U33" i="2"/>
  <c r="N11" i="14"/>
  <c r="O11" i="14"/>
  <c r="U34" i="2"/>
  <c r="X34" i="2"/>
  <c r="U35" i="2"/>
  <c r="X35" i="2"/>
  <c r="U36" i="2"/>
  <c r="X36" i="2"/>
  <c r="U37" i="2"/>
  <c r="X37" i="2"/>
  <c r="U38" i="2"/>
  <c r="X38" i="2"/>
  <c r="U39" i="2"/>
  <c r="X39" i="2"/>
  <c r="U40" i="2"/>
  <c r="X40" i="2"/>
  <c r="U41" i="2"/>
  <c r="X41" i="2"/>
  <c r="U42" i="2"/>
  <c r="X42" i="2"/>
  <c r="U43" i="2"/>
  <c r="X43" i="2"/>
  <c r="U44" i="2"/>
  <c r="X44" i="2"/>
  <c r="U45" i="2"/>
  <c r="X45" i="2"/>
  <c r="U46" i="2"/>
  <c r="N6" i="14"/>
  <c r="O6" i="14"/>
  <c r="E18" i="13"/>
  <c r="G18" i="13"/>
  <c r="U47" i="2"/>
  <c r="X47" i="2"/>
  <c r="U48" i="2"/>
  <c r="X48" i="2"/>
  <c r="U49" i="2"/>
  <c r="X49" i="2"/>
  <c r="U50" i="2"/>
  <c r="X50" i="2"/>
  <c r="U51" i="2"/>
  <c r="X51" i="2"/>
  <c r="U52" i="2"/>
  <c r="X52" i="2"/>
  <c r="U53" i="2"/>
  <c r="X53" i="2"/>
  <c r="U54" i="2"/>
  <c r="X54" i="2"/>
  <c r="U55" i="2"/>
  <c r="X55" i="2"/>
  <c r="U56" i="2"/>
  <c r="X56" i="2"/>
  <c r="U57" i="2"/>
  <c r="X57" i="2"/>
  <c r="U58" i="2"/>
  <c r="N9" i="14"/>
  <c r="O9" i="14"/>
  <c r="E20" i="13"/>
  <c r="G20" i="13"/>
  <c r="U59" i="2"/>
  <c r="X59" i="2"/>
  <c r="U60" i="2"/>
  <c r="X60" i="2"/>
  <c r="U61" i="2"/>
  <c r="X61" i="2"/>
  <c r="U62" i="2"/>
  <c r="X62" i="2"/>
  <c r="U63" i="2"/>
  <c r="X63" i="2"/>
  <c r="U64" i="2"/>
  <c r="X64" i="2"/>
  <c r="U65" i="2"/>
  <c r="N17" i="14"/>
  <c r="O17" i="14"/>
  <c r="U66" i="2"/>
  <c r="N24" i="14"/>
  <c r="O24" i="14"/>
  <c r="U67" i="2"/>
  <c r="X67" i="2"/>
  <c r="U68" i="2"/>
  <c r="X68" i="2"/>
  <c r="U69" i="2"/>
  <c r="X69" i="2"/>
  <c r="U70" i="2"/>
  <c r="X70" i="2"/>
  <c r="U71" i="2"/>
  <c r="X71" i="2"/>
  <c r="U72" i="2"/>
  <c r="X72" i="2"/>
  <c r="U73" i="2"/>
  <c r="X73" i="2"/>
  <c r="U74" i="2"/>
  <c r="X74" i="2"/>
  <c r="U75" i="2"/>
  <c r="X75" i="2"/>
  <c r="U76" i="2"/>
  <c r="N16" i="14"/>
  <c r="O16" i="14"/>
  <c r="U77" i="2"/>
  <c r="X77" i="2"/>
  <c r="U78" i="2"/>
  <c r="X78" i="2"/>
  <c r="U79" i="2"/>
  <c r="X79" i="2"/>
  <c r="U80" i="2"/>
  <c r="X80" i="2"/>
  <c r="U81" i="2"/>
  <c r="X81" i="2"/>
  <c r="U82" i="2"/>
  <c r="X82" i="2"/>
  <c r="U83" i="2"/>
  <c r="X83" i="2"/>
  <c r="U84" i="2"/>
  <c r="X84" i="2"/>
  <c r="U85" i="2"/>
  <c r="X85" i="2"/>
  <c r="U86" i="2"/>
  <c r="X86" i="2"/>
  <c r="U87" i="2"/>
  <c r="X87" i="2"/>
  <c r="U88" i="2"/>
  <c r="X88" i="2"/>
  <c r="U89" i="2"/>
  <c r="X89" i="2"/>
  <c r="U90" i="2"/>
  <c r="X90" i="2"/>
  <c r="U91" i="2"/>
  <c r="X91" i="2"/>
  <c r="U92" i="2"/>
  <c r="X92" i="2"/>
  <c r="U93" i="2"/>
  <c r="X93" i="2"/>
  <c r="U94" i="2"/>
  <c r="X94" i="2"/>
  <c r="U95" i="2"/>
  <c r="X95" i="2"/>
  <c r="U96" i="2"/>
  <c r="X96" i="2"/>
  <c r="U97" i="2"/>
  <c r="X97" i="2"/>
  <c r="U98" i="2"/>
  <c r="X98" i="2"/>
  <c r="U99" i="2"/>
  <c r="X99" i="2"/>
  <c r="U100" i="2"/>
  <c r="X100" i="2"/>
  <c r="U101" i="2"/>
  <c r="X101" i="2"/>
  <c r="U102" i="2"/>
  <c r="X102" i="2"/>
  <c r="U103" i="2"/>
  <c r="X103" i="2"/>
  <c r="U104" i="2"/>
  <c r="X104" i="2"/>
  <c r="U105" i="2"/>
  <c r="X105" i="2"/>
  <c r="U106" i="2"/>
  <c r="X106" i="2"/>
  <c r="U107" i="2"/>
  <c r="X107" i="2"/>
  <c r="U108" i="2"/>
  <c r="X108" i="2"/>
  <c r="U109" i="2"/>
  <c r="X109" i="2"/>
  <c r="U110" i="2"/>
  <c r="X110" i="2"/>
  <c r="U111" i="2"/>
  <c r="X111" i="2"/>
  <c r="U112" i="2"/>
  <c r="X112" i="2"/>
  <c r="U113" i="2"/>
  <c r="X113" i="2"/>
  <c r="U114" i="2"/>
  <c r="X114" i="2"/>
  <c r="U115" i="2"/>
  <c r="X115" i="2"/>
  <c r="U116" i="2"/>
  <c r="X116" i="2"/>
  <c r="U117" i="2"/>
  <c r="X117" i="2"/>
  <c r="U118" i="2"/>
  <c r="X118" i="2"/>
  <c r="U119" i="2"/>
  <c r="X119" i="2"/>
  <c r="U120" i="2"/>
  <c r="X120" i="2"/>
  <c r="U121" i="2"/>
  <c r="X121" i="2"/>
  <c r="U122" i="2"/>
  <c r="X122" i="2"/>
  <c r="U123" i="2"/>
  <c r="X123" i="2"/>
  <c r="U124" i="2"/>
  <c r="X124" i="2"/>
  <c r="U125" i="2"/>
  <c r="X125" i="2"/>
  <c r="U126" i="2"/>
  <c r="X126" i="2"/>
  <c r="U127" i="2"/>
  <c r="X127" i="2"/>
  <c r="U128" i="2"/>
  <c r="X128" i="2"/>
  <c r="U129" i="2"/>
  <c r="X129" i="2"/>
  <c r="U130" i="2"/>
  <c r="X130" i="2"/>
  <c r="U131" i="2"/>
  <c r="X131" i="2"/>
  <c r="U132" i="2"/>
  <c r="X132" i="2"/>
  <c r="U133" i="2"/>
  <c r="X133" i="2"/>
  <c r="U134" i="2"/>
  <c r="X134" i="2"/>
  <c r="U135" i="2"/>
  <c r="X135" i="2"/>
  <c r="U136" i="2"/>
  <c r="X136" i="2"/>
  <c r="U137" i="2"/>
  <c r="X137" i="2"/>
  <c r="U138" i="2"/>
  <c r="X138" i="2"/>
  <c r="U139" i="2"/>
  <c r="X139" i="2"/>
  <c r="U140" i="2"/>
  <c r="X140" i="2"/>
  <c r="U141" i="2"/>
  <c r="X141" i="2"/>
  <c r="U142" i="2"/>
  <c r="X142" i="2"/>
  <c r="U143" i="2"/>
  <c r="X143" i="2"/>
  <c r="U144" i="2"/>
  <c r="X144" i="2"/>
  <c r="U145" i="2"/>
  <c r="X145" i="2"/>
  <c r="U146" i="2"/>
  <c r="X146" i="2"/>
  <c r="U147" i="2"/>
  <c r="X147" i="2"/>
  <c r="U148" i="2"/>
  <c r="X148" i="2"/>
  <c r="U149" i="2"/>
  <c r="X149" i="2"/>
  <c r="U150" i="2"/>
  <c r="X150" i="2"/>
  <c r="U151" i="2"/>
  <c r="X151" i="2"/>
  <c r="U152" i="2"/>
  <c r="X152" i="2"/>
  <c r="U153" i="2"/>
  <c r="X153" i="2"/>
  <c r="U154" i="2"/>
  <c r="X154" i="2"/>
  <c r="U155" i="2"/>
  <c r="X155" i="2"/>
  <c r="U156" i="2"/>
  <c r="X156" i="2"/>
  <c r="U157" i="2"/>
  <c r="X157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U158" i="2"/>
  <c r="X158" i="2"/>
  <c r="E157" i="2"/>
  <c r="E159" i="2"/>
  <c r="H159" i="2"/>
  <c r="I54" i="15"/>
  <c r="K159" i="2"/>
  <c r="O54" i="15"/>
  <c r="N159" i="2"/>
  <c r="R54" i="15"/>
  <c r="Q159" i="2"/>
  <c r="L54" i="15"/>
  <c r="T159" i="2"/>
  <c r="U54" i="15"/>
  <c r="D157" i="2"/>
  <c r="E52" i="15"/>
  <c r="E51" i="15"/>
  <c r="G157" i="2"/>
  <c r="H52" i="15"/>
  <c r="H51" i="15"/>
  <c r="G159" i="2"/>
  <c r="H54" i="15"/>
  <c r="J157" i="2"/>
  <c r="N52" i="15"/>
  <c r="N51" i="15"/>
  <c r="M157" i="2"/>
  <c r="Q52" i="15"/>
  <c r="Q51" i="15"/>
  <c r="P157" i="2"/>
  <c r="K52" i="15"/>
  <c r="K51" i="15"/>
  <c r="S157" i="2"/>
  <c r="S159" i="2"/>
  <c r="T54" i="15"/>
  <c r="C159" i="2"/>
  <c r="U159" i="2"/>
  <c r="F159" i="2"/>
  <c r="G54" i="15"/>
  <c r="I159" i="2"/>
  <c r="M54" i="15"/>
  <c r="L159" i="2"/>
  <c r="P54" i="15"/>
  <c r="R159" i="2"/>
  <c r="S54" i="15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G63" i="3"/>
  <c r="I63" i="3"/>
  <c r="G47" i="3"/>
  <c r="I47" i="3"/>
  <c r="I29" i="3"/>
  <c r="I30" i="3"/>
  <c r="G15" i="3"/>
  <c r="I15" i="3"/>
  <c r="I62" i="3"/>
  <c r="I46" i="3"/>
  <c r="I14" i="3"/>
  <c r="I61" i="3"/>
  <c r="I13" i="3"/>
  <c r="I45" i="3"/>
  <c r="F17" i="9"/>
  <c r="M17" i="9"/>
  <c r="C17" i="9"/>
  <c r="N17" i="9"/>
  <c r="O17" i="9"/>
  <c r="P17" i="9"/>
  <c r="L17" i="9"/>
  <c r="K17" i="9"/>
  <c r="J15" i="9"/>
  <c r="I7" i="9"/>
  <c r="I8" i="9"/>
  <c r="I9" i="9"/>
  <c r="I10" i="9"/>
  <c r="I11" i="9"/>
  <c r="I12" i="9"/>
  <c r="I13" i="9"/>
  <c r="I14" i="9"/>
  <c r="F7" i="9"/>
  <c r="F19" i="9"/>
  <c r="F8" i="9"/>
  <c r="F9" i="9"/>
  <c r="F10" i="9"/>
  <c r="F11" i="9"/>
  <c r="M11" i="9"/>
  <c r="F12" i="9"/>
  <c r="F13" i="9"/>
  <c r="F14" i="9"/>
  <c r="F15" i="9"/>
  <c r="M15" i="9"/>
  <c r="F16" i="9"/>
  <c r="C7" i="9"/>
  <c r="C8" i="9"/>
  <c r="C9" i="9"/>
  <c r="M9" i="9"/>
  <c r="C10" i="9"/>
  <c r="C11" i="9"/>
  <c r="C12" i="9"/>
  <c r="C13" i="9"/>
  <c r="M13" i="9"/>
  <c r="C14" i="9"/>
  <c r="C15" i="9"/>
  <c r="C16" i="9"/>
  <c r="O19" i="9"/>
  <c r="F18" i="9"/>
  <c r="C18" i="9"/>
  <c r="C19" i="9"/>
  <c r="E19" i="9"/>
  <c r="B19" i="9"/>
  <c r="K19" i="9"/>
  <c r="O18" i="9"/>
  <c r="M18" i="9"/>
  <c r="K18" i="9"/>
  <c r="P16" i="9"/>
  <c r="O16" i="9"/>
  <c r="N16" i="9"/>
  <c r="M16" i="9"/>
  <c r="L16" i="9"/>
  <c r="K16" i="9"/>
  <c r="P15" i="9"/>
  <c r="O15" i="9"/>
  <c r="N15" i="9"/>
  <c r="L15" i="9"/>
  <c r="K15" i="9"/>
  <c r="P14" i="9"/>
  <c r="O14" i="9"/>
  <c r="N14" i="9"/>
  <c r="M14" i="9"/>
  <c r="L14" i="9"/>
  <c r="K14" i="9"/>
  <c r="P13" i="9"/>
  <c r="O13" i="9"/>
  <c r="N13" i="9"/>
  <c r="L13" i="9"/>
  <c r="K13" i="9"/>
  <c r="P12" i="9"/>
  <c r="O12" i="9"/>
  <c r="N12" i="9"/>
  <c r="M12" i="9"/>
  <c r="L12" i="9"/>
  <c r="K12" i="9"/>
  <c r="P11" i="9"/>
  <c r="O11" i="9"/>
  <c r="N11" i="9"/>
  <c r="L11" i="9"/>
  <c r="K11" i="9"/>
  <c r="P10" i="9"/>
  <c r="O10" i="9"/>
  <c r="N10" i="9"/>
  <c r="M10" i="9"/>
  <c r="L10" i="9"/>
  <c r="K10" i="9"/>
  <c r="P9" i="9"/>
  <c r="O9" i="9"/>
  <c r="N9" i="9"/>
  <c r="L9" i="9"/>
  <c r="K9" i="9"/>
  <c r="P8" i="9"/>
  <c r="O8" i="9"/>
  <c r="N8" i="9"/>
  <c r="M8" i="9"/>
  <c r="L8" i="9"/>
  <c r="K8" i="9"/>
  <c r="P7" i="9"/>
  <c r="O7" i="9"/>
  <c r="N7" i="9"/>
  <c r="M7" i="9"/>
  <c r="L7" i="9"/>
  <c r="K7" i="9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B18" i="12"/>
  <c r="E18" i="12"/>
  <c r="N36" i="5"/>
  <c r="N35" i="5"/>
  <c r="O51" i="5"/>
  <c r="N34" i="5"/>
  <c r="O50" i="5"/>
  <c r="N33" i="5"/>
  <c r="O49" i="5"/>
  <c r="N32" i="5"/>
  <c r="O48" i="5"/>
  <c r="N31" i="5"/>
  <c r="O47" i="5"/>
  <c r="N30" i="5"/>
  <c r="O46" i="5"/>
  <c r="N29" i="5"/>
  <c r="O45" i="5"/>
  <c r="N28" i="5"/>
  <c r="O44" i="5"/>
  <c r="N27" i="5"/>
  <c r="O43" i="5"/>
  <c r="N26" i="5"/>
  <c r="O42" i="5"/>
  <c r="N25" i="5"/>
  <c r="O41" i="5"/>
  <c r="C37" i="5"/>
  <c r="D37" i="5"/>
  <c r="E37" i="5"/>
  <c r="F37" i="5"/>
  <c r="G37" i="5"/>
  <c r="H37" i="5"/>
  <c r="I37" i="5"/>
  <c r="J37" i="5"/>
  <c r="K37" i="5"/>
  <c r="L37" i="5"/>
  <c r="M37" i="5"/>
  <c r="N37" i="5"/>
  <c r="N9" i="5"/>
  <c r="O25" i="5"/>
  <c r="N10" i="5"/>
  <c r="N11" i="5"/>
  <c r="N12" i="5"/>
  <c r="N13" i="5"/>
  <c r="O29" i="5"/>
  <c r="N14" i="5"/>
  <c r="N15" i="5"/>
  <c r="O31" i="5"/>
  <c r="N16" i="5"/>
  <c r="O32" i="5"/>
  <c r="N17" i="5"/>
  <c r="O33" i="5"/>
  <c r="N18" i="5"/>
  <c r="N19" i="5"/>
  <c r="N20" i="5"/>
  <c r="O36" i="5"/>
  <c r="O35" i="5"/>
  <c r="O34" i="5"/>
  <c r="O30" i="5"/>
  <c r="O28" i="5"/>
  <c r="O27" i="5"/>
  <c r="O26" i="5"/>
  <c r="D21" i="5"/>
  <c r="E21" i="5"/>
  <c r="F21" i="5"/>
  <c r="G21" i="5"/>
  <c r="H21" i="5"/>
  <c r="I21" i="5"/>
  <c r="D23" i="5"/>
  <c r="J21" i="5"/>
  <c r="K21" i="5"/>
  <c r="L21" i="5"/>
  <c r="M21" i="5"/>
  <c r="C21" i="5"/>
  <c r="C37" i="6"/>
  <c r="C36" i="6"/>
  <c r="C34" i="6"/>
  <c r="C33" i="6"/>
  <c r="C32" i="6"/>
  <c r="C28" i="6"/>
  <c r="C27" i="6"/>
  <c r="C25" i="6"/>
  <c r="C24" i="6"/>
  <c r="C23" i="6"/>
  <c r="C19" i="6"/>
  <c r="C18" i="6"/>
  <c r="C16" i="6"/>
  <c r="C15" i="6"/>
  <c r="C14" i="6"/>
  <c r="C10" i="6"/>
  <c r="C9" i="6"/>
  <c r="C8" i="6"/>
  <c r="C7" i="6"/>
  <c r="C6" i="6"/>
  <c r="C5" i="6"/>
  <c r="C4" i="6"/>
  <c r="G95" i="3"/>
  <c r="I95" i="3"/>
  <c r="F95" i="3"/>
  <c r="E95" i="3"/>
  <c r="C95" i="3"/>
  <c r="B95" i="3"/>
  <c r="F75" i="3"/>
  <c r="F76" i="3"/>
  <c r="F77" i="3"/>
  <c r="F79" i="3"/>
  <c r="H79" i="3"/>
  <c r="E69" i="3"/>
  <c r="E70" i="3"/>
  <c r="E79" i="3"/>
  <c r="E71" i="3"/>
  <c r="H71" i="3"/>
  <c r="E72" i="3"/>
  <c r="E73" i="3"/>
  <c r="E75" i="3"/>
  <c r="E76" i="3"/>
  <c r="E77" i="3"/>
  <c r="H77" i="3"/>
  <c r="D79" i="3"/>
  <c r="C79" i="3"/>
  <c r="B79" i="3"/>
  <c r="G69" i="3"/>
  <c r="G79" i="3"/>
  <c r="I79" i="3"/>
  <c r="G70" i="3"/>
  <c r="G71" i="3"/>
  <c r="I71" i="3"/>
  <c r="G72" i="3"/>
  <c r="G73" i="3"/>
  <c r="I73" i="3"/>
  <c r="G74" i="3"/>
  <c r="G75" i="3"/>
  <c r="I75" i="3"/>
  <c r="H78" i="3"/>
  <c r="I76" i="3"/>
  <c r="H76" i="3"/>
  <c r="H75" i="3"/>
  <c r="I74" i="3"/>
  <c r="H74" i="3"/>
  <c r="H73" i="3"/>
  <c r="I72" i="3"/>
  <c r="H72" i="3"/>
  <c r="I70" i="3"/>
  <c r="H70" i="3"/>
  <c r="I69" i="3"/>
  <c r="H69" i="3"/>
  <c r="I68" i="3"/>
  <c r="H68" i="3"/>
  <c r="I67" i="3"/>
  <c r="H67" i="3"/>
  <c r="F63" i="3"/>
  <c r="H63" i="3"/>
  <c r="E63" i="3"/>
  <c r="D63" i="3"/>
  <c r="C63" i="3"/>
  <c r="B63" i="3"/>
  <c r="H62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F47" i="3"/>
  <c r="E47" i="3"/>
  <c r="C47" i="3"/>
  <c r="B47" i="3"/>
  <c r="I44" i="3"/>
  <c r="I43" i="3"/>
  <c r="I42" i="3"/>
  <c r="I41" i="3"/>
  <c r="I40" i="3"/>
  <c r="I39" i="3"/>
  <c r="I38" i="3"/>
  <c r="I37" i="3"/>
  <c r="I36" i="3"/>
  <c r="F31" i="3"/>
  <c r="H31" i="3"/>
  <c r="E31" i="3"/>
  <c r="D31" i="3"/>
  <c r="C31" i="3"/>
  <c r="B31" i="3"/>
  <c r="G20" i="3"/>
  <c r="G31" i="3"/>
  <c r="I31" i="3"/>
  <c r="G21" i="3"/>
  <c r="I21" i="3"/>
  <c r="G22" i="3"/>
  <c r="I22" i="3"/>
  <c r="G23" i="3"/>
  <c r="G24" i="3"/>
  <c r="G25" i="3"/>
  <c r="G26" i="3"/>
  <c r="G27" i="3"/>
  <c r="H30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H22" i="3"/>
  <c r="H21" i="3"/>
  <c r="I20" i="3"/>
  <c r="H20" i="3"/>
  <c r="I19" i="3"/>
  <c r="H19" i="3"/>
  <c r="F15" i="3"/>
  <c r="H15" i="3"/>
  <c r="E15" i="3"/>
  <c r="D15" i="3"/>
  <c r="C15" i="3"/>
  <c r="B15" i="3"/>
  <c r="H14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V158" i="2"/>
  <c r="W158" i="2"/>
  <c r="F54" i="15"/>
  <c r="W159" i="2"/>
  <c r="M19" i="9"/>
  <c r="L19" i="9"/>
  <c r="O37" i="5"/>
  <c r="X159" i="2"/>
  <c r="D51" i="15"/>
  <c r="N21" i="5"/>
  <c r="N12" i="14"/>
  <c r="O12" i="14"/>
  <c r="N20" i="14"/>
  <c r="O20" i="14"/>
  <c r="N27" i="14"/>
  <c r="K52" i="5"/>
  <c r="K53" i="5"/>
  <c r="C52" i="5"/>
  <c r="X66" i="2"/>
  <c r="X58" i="2"/>
  <c r="M159" i="2"/>
  <c r="Q54" i="15"/>
  <c r="N13" i="14"/>
  <c r="O13" i="14"/>
  <c r="N21" i="14"/>
  <c r="O21" i="14"/>
  <c r="N5" i="14"/>
  <c r="O5" i="14"/>
  <c r="E16" i="13"/>
  <c r="G16" i="13"/>
  <c r="N8" i="14"/>
  <c r="O8" i="14"/>
  <c r="E19" i="13"/>
  <c r="G19" i="13"/>
  <c r="N22" i="14"/>
  <c r="O22" i="14"/>
  <c r="E17" i="13"/>
  <c r="G17" i="13"/>
  <c r="J52" i="5"/>
  <c r="J53" i="5"/>
  <c r="X65" i="2"/>
  <c r="X33" i="2"/>
  <c r="X76" i="2"/>
  <c r="N14" i="14"/>
  <c r="O14" i="14"/>
  <c r="N23" i="14"/>
  <c r="O23" i="14"/>
  <c r="I52" i="5"/>
  <c r="I53" i="5"/>
  <c r="X4" i="2"/>
  <c r="X32" i="2"/>
  <c r="J159" i="2"/>
  <c r="N54" i="15"/>
  <c r="N15" i="14"/>
  <c r="O15" i="14"/>
  <c r="H18" i="9"/>
  <c r="H52" i="5"/>
  <c r="H53" i="5"/>
  <c r="D54" i="15"/>
  <c r="T52" i="15"/>
  <c r="T51" i="15"/>
  <c r="L52" i="15"/>
  <c r="L51" i="15"/>
  <c r="J52" i="15"/>
  <c r="J51" i="15"/>
  <c r="F52" i="15"/>
  <c r="F51" i="15"/>
  <c r="X46" i="2"/>
  <c r="X13" i="2"/>
  <c r="N10" i="14"/>
  <c r="O10" i="14"/>
  <c r="N18" i="14"/>
  <c r="O18" i="14"/>
  <c r="M52" i="5"/>
  <c r="M53" i="5"/>
  <c r="E52" i="5"/>
  <c r="E53" i="5"/>
  <c r="P159" i="2"/>
  <c r="K54" i="15"/>
  <c r="D159" i="2"/>
  <c r="N28" i="14"/>
  <c r="O28" i="14"/>
  <c r="L52" i="5"/>
  <c r="L53" i="5"/>
  <c r="D52" i="5"/>
  <c r="D53" i="5"/>
  <c r="V54" i="15"/>
  <c r="N29" i="14"/>
  <c r="O27" i="14"/>
  <c r="O29" i="14"/>
  <c r="L18" i="9"/>
  <c r="H19" i="9"/>
  <c r="V159" i="2"/>
  <c r="E54" i="15"/>
  <c r="V52" i="15"/>
  <c r="V51" i="15"/>
  <c r="N52" i="5"/>
  <c r="C53" i="5"/>
  <c r="O52" i="5"/>
  <c r="J18" i="9"/>
  <c r="N53" i="5"/>
  <c r="P19" i="9"/>
  <c r="F24" i="13"/>
  <c r="I24" i="13"/>
  <c r="I18" i="9"/>
  <c r="P18" i="9"/>
  <c r="J19" i="9"/>
  <c r="N18" i="9"/>
  <c r="I19" i="9"/>
  <c r="F25" i="13"/>
  <c r="I25" i="13"/>
  <c r="F26" i="13"/>
  <c r="I26" i="13"/>
</calcChain>
</file>

<file path=xl/sharedStrings.xml><?xml version="1.0" encoding="utf-8"?>
<sst xmlns="http://schemas.openxmlformats.org/spreadsheetml/2006/main" count="680" uniqueCount="264">
  <si>
    <t>ALSANCAK</t>
  </si>
  <si>
    <t>FOÇA</t>
  </si>
  <si>
    <t>TOPLAM</t>
  </si>
  <si>
    <t>MİLLİYETİ</t>
  </si>
  <si>
    <t>GİRİŞ</t>
  </si>
  <si>
    <t>ÇIKIŞ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</si>
  <si>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</si>
  <si>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</si>
  <si>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</si>
  <si>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</si>
  <si>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</si>
  <si>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</si>
  <si>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</si>
  <si>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</si>
  <si>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</si>
  <si>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</si>
  <si>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</si>
  <si>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</si>
  <si>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</si>
  <si>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</si>
  <si>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</si>
  <si>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</si>
  <si>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</si>
  <si>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</si>
  <si>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</si>
  <si>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</si>
  <si>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</si>
  <si>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</si>
  <si>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</si>
  <si>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</si>
  <si>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</si>
  <si>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</si>
  <si>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</si>
  <si>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</si>
  <si>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</si>
  <si>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</si>
  <si>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</si>
  <si>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</si>
  <si>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SURİYE</t>
  </si>
  <si>
    <t>K.K.T.C.</t>
  </si>
  <si>
    <t>İSRAİL</t>
  </si>
  <si>
    <t>FİLİPİNLER</t>
  </si>
  <si>
    <t>İRAN</t>
  </si>
  <si>
    <t>PAKİSTAN</t>
  </si>
  <si>
    <t>YABANCI TOPLAM</t>
  </si>
  <si>
    <t>TÜRK TOPLAM</t>
  </si>
  <si>
    <t>G.BÇ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</si>
  <si>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</si>
  <si>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</si>
  <si>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</si>
  <si>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</si>
  <si>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</si>
  <si>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</si>
  <si>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</si>
  <si>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</si>
  <si>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</si>
  <si>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</si>
  <si>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</si>
  <si>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</si>
  <si>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</si>
  <si>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</si>
  <si>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</si>
  <si>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</si>
  <si>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</si>
  <si>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</si>
  <si>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</si>
  <si>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</si>
  <si>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</si>
  <si>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</si>
  <si>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</si>
  <si>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</si>
  <si>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</si>
  <si>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SUDAN</t>
  </si>
  <si>
    <t>GENEL TOPLAM</t>
  </si>
  <si>
    <t>B.A.EMİRLİK</t>
  </si>
  <si>
    <t>BAHREYN</t>
  </si>
  <si>
    <t>ÇEŞME</t>
  </si>
  <si>
    <t>ALİAĞA</t>
  </si>
  <si>
    <t>GÜRCİSTAN</t>
  </si>
  <si>
    <t>HIRVATİSTAN</t>
  </si>
  <si>
    <t>LİTVANYA</t>
  </si>
  <si>
    <t>UKRAYNA</t>
  </si>
  <si>
    <t>KIBRIS RUM KESİMİ</t>
  </si>
  <si>
    <t>MOLDOVA</t>
  </si>
  <si>
    <t>TAYVAN</t>
  </si>
  <si>
    <t>ESTONYA</t>
  </si>
  <si>
    <t>MYANMAR</t>
  </si>
  <si>
    <t>BELARUS</t>
  </si>
  <si>
    <t>BOSNA-HERSEK</t>
  </si>
  <si>
    <t>GÜNEY AFRİKA CUMH.</t>
  </si>
  <si>
    <t>HAYMATLOS</t>
  </si>
  <si>
    <t>KAZAKİSTAN</t>
  </si>
  <si>
    <t>KIRGIZİSTAN</t>
  </si>
  <si>
    <t>KÜBA</t>
  </si>
  <si>
    <t>LETONYA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</si>
  <si>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</si>
  <si>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</si>
  <si>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</si>
  <si>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</si>
  <si>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</si>
  <si>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</si>
  <si>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</si>
  <si>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</si>
  <si>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</si>
  <si>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</si>
  <si>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</si>
  <si>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</si>
  <si>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</si>
  <si>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</si>
  <si>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EKVATOR</t>
  </si>
  <si>
    <t>HONG KONG</t>
  </si>
  <si>
    <t>PARAGUAY</t>
  </si>
  <si>
    <t>SAN MARİNO</t>
  </si>
  <si>
    <t>TRİNİDAD TOBAGO</t>
  </si>
  <si>
    <t>DOMİNİK</t>
  </si>
  <si>
    <t>ÖZBEKİSTAN</t>
  </si>
  <si>
    <t>TANZANYA</t>
  </si>
  <si>
    <t>ANDORA</t>
  </si>
  <si>
    <t>ERMENİSTAN</t>
  </si>
  <si>
    <t>HONDURAS</t>
  </si>
  <si>
    <t>KOSTARİKA</t>
  </si>
  <si>
    <t>KONGO</t>
  </si>
  <si>
    <t>AFGANİSTAN</t>
  </si>
  <si>
    <t>ETYOPYA</t>
  </si>
  <si>
    <t>KOMOR</t>
  </si>
  <si>
    <t>NEPAL</t>
  </si>
  <si>
    <t>TÜRKMENİSTAN</t>
  </si>
  <si>
    <t>BAHAMA</t>
  </si>
  <si>
    <t>BURKİNA FASO</t>
  </si>
  <si>
    <t>KAMERUN</t>
  </si>
  <si>
    <t>SENEGAL</t>
  </si>
  <si>
    <t>SOMALİ</t>
  </si>
  <si>
    <t>ZAMBİA</t>
  </si>
  <si>
    <t>MUHTELİF</t>
  </si>
  <si>
    <t>EL SALVADOR</t>
  </si>
  <si>
    <t>MAURITIUS</t>
  </si>
  <si>
    <t>GRENADA</t>
  </si>
  <si>
    <t>ANGOLA</t>
  </si>
  <si>
    <t>BELİZE</t>
  </si>
  <si>
    <t>GAYRİ MUNT.</t>
  </si>
  <si>
    <t>NAMİBYA</t>
  </si>
  <si>
    <t>RUANDA</t>
  </si>
  <si>
    <t>SURİNAM</t>
  </si>
  <si>
    <t>TOGO</t>
  </si>
  <si>
    <t>ZİMBABVE</t>
  </si>
  <si>
    <t>HAİTİ</t>
  </si>
  <si>
    <t>BENİN</t>
  </si>
  <si>
    <t>CAPE VERDE</t>
  </si>
  <si>
    <t>GAMBİA</t>
  </si>
  <si>
    <t>TACİKİSTAN</t>
  </si>
  <si>
    <t>KAMBOÇYA</t>
  </si>
  <si>
    <t>DİKİLİ</t>
  </si>
  <si>
    <t>FİLDİŞİ</t>
  </si>
  <si>
    <t>FİLİSTİN</t>
  </si>
  <si>
    <t>JAMAİKA</t>
  </si>
  <si>
    <t>LIHTENSTAYN</t>
  </si>
  <si>
    <t>MALAGAZİ</t>
  </si>
  <si>
    <t>ADNAN MENDERES</t>
  </si>
  <si>
    <t>A.MENDERES</t>
  </si>
  <si>
    <t>DEĞİŞİM ORANI(%)</t>
  </si>
  <si>
    <t>2008/07</t>
  </si>
  <si>
    <t>2009/08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</si>
  <si>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</si>
  <si>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</si>
  <si>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</si>
  <si>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</si>
  <si>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</si>
  <si>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</si>
  <si>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</si>
  <si>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</si>
  <si>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</si>
  <si>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</si>
  <si>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</si>
  <si>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</si>
  <si>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ALSANCAK(*)</t>
  </si>
  <si>
    <t>-</t>
  </si>
  <si>
    <t>DİKİLİ(*)</t>
  </si>
  <si>
    <t>FOÇA(*)</t>
  </si>
  <si>
    <t>İZMİR İLİNE GELEN YABANCI ZİYARETÇİ SAYILARI</t>
  </si>
  <si>
    <t xml:space="preserve">2008-2009 DEĞİŞİM ORANI </t>
  </si>
  <si>
    <t>%</t>
  </si>
  <si>
    <t>2007-2008 DEĞİŞİM ORANI</t>
  </si>
  <si>
    <t>2006-2007 DEĞİŞİM ORANI</t>
  </si>
  <si>
    <t>2005-2006 DEĞİŞİM ORANI</t>
  </si>
  <si>
    <t>DİĞER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</si>
  <si>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</si>
  <si>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</si>
  <si>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</si>
  <si>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</si>
  <si>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</si>
  <si>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</si>
  <si>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</si>
  <si>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</si>
  <si>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2006-2007%</t>
  </si>
  <si>
    <t>2007-2008%</t>
  </si>
  <si>
    <t>2008-2009%</t>
  </si>
  <si>
    <t xml:space="preserve">                                                          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</si>
  <si>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</si>
  <si>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</si>
  <si>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</si>
  <si>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</si>
  <si>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</si>
  <si>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</si>
  <si>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2008/2007</t>
  </si>
  <si>
    <t>2009/2008</t>
  </si>
  <si>
    <t>RUSYA</t>
  </si>
  <si>
    <t>ÇİN</t>
  </si>
  <si>
    <t>DİĞERLERİ</t>
  </si>
  <si>
    <t>İZMİR'E GELEN YABANCILARIN GİRİŞ YOLUNA VE AYLARA GÖRE DAĞILIMI</t>
  </si>
  <si>
    <t>DEĞİŞİM ORANI (%)</t>
  </si>
  <si>
    <t>HAVA</t>
  </si>
  <si>
    <t>DENİZ</t>
  </si>
  <si>
    <t>ENDONEZYA</t>
  </si>
  <si>
    <t>SRİLANKA</t>
  </si>
  <si>
    <t>GUATAMALA</t>
  </si>
  <si>
    <t>NİKARAGUA</t>
  </si>
  <si>
    <t>PANAMA</t>
  </si>
  <si>
    <t>MALDİV ADALARI</t>
  </si>
  <si>
    <t xml:space="preserve">01.01.2009-31.12.2009 TARİHLERİ ARASI     </t>
  </si>
  <si>
    <t>HAVAYOLU</t>
  </si>
  <si>
    <t>DENİZYOLU</t>
  </si>
  <si>
    <t>08/07%</t>
  </si>
  <si>
    <t xml:space="preserve">    09/08%</t>
  </si>
  <si>
    <t>07/06%</t>
  </si>
  <si>
    <t>09/08%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</si>
  <si>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</si>
  <si>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</si>
  <si>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</si>
  <si>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</si>
  <si>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</si>
  <si>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</si>
  <si>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</si>
  <si>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</si>
  <si>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</si>
  <si>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İZMİR KÜLTÜR VE TURİZM MÜDÜRLÜĞÜNE KAYITLI 1442</t>
  </si>
  <si>
    <t xml:space="preserve">       PROFESYONEL TURİST REHBERİ BULUNMAKTADIR</t>
  </si>
  <si>
    <t>İZMİR KÜLTÜR VE TURİZM MÜDÜRLÜĞÜ</t>
  </si>
  <si>
    <t>İZMİR TURİZM HAREKETLERİ ARALIK 2009</t>
  </si>
  <si>
    <t xml:space="preserve">    2006-2007-2008-2009 YILLARI İZMİR ARALIK  AYI TURİZM HAREKETLERİ</t>
  </si>
  <si>
    <t xml:space="preserve">2009 Aralık ayında  havayolu girişlerinde %21,06 artış, denizyolu girişlerinde ise  %2,75 oranında </t>
  </si>
  <si>
    <t>azalma görülmektedir. Toplam girişlerde   %13,53 oranında artış gerçekleşmiştir.</t>
  </si>
  <si>
    <t>Toplam girişlerin %73'ünü havayolu, % 27'sini denizyolu girişleri oluşturmuştur.</t>
  </si>
  <si>
    <t>2007-2008-2009 YILLARI  ONİKİ AYLIK DÖNEMDE İZMİR'E GİRİŞ YAPAN İLK BEŞ ÜLKE</t>
  </si>
  <si>
    <t xml:space="preserve">İZMİR  KÜLTÜR VE TURİZM  MÜDÜRLÜĞÜ </t>
  </si>
  <si>
    <t>2009 İZMİR İLİ SINIR KAPILARINDAN GİRİŞ YAPAN TURİSTLERİN ÜLKELERİNE GÖRE DAĞILIMI</t>
  </si>
  <si>
    <t>2006-2009 YILLARI OCAK-ARALIK DÖNEMDE TOPLAM TURİZM HAREKETLERİ</t>
  </si>
  <si>
    <t xml:space="preserve">01.01.2008-31.12.2008 TARİHLERİ ARASI     </t>
  </si>
  <si>
    <t xml:space="preserve">01.01.2007-31.12.2007 TARİHLERİ ARASI     </t>
  </si>
  <si>
    <t xml:space="preserve">01.01.2006-31.12.2006 TARİHLERİ ARASI     </t>
  </si>
  <si>
    <t xml:space="preserve">01.01.2005-31.12.2005 TARİHLERİ ARASI     </t>
  </si>
  <si>
    <t>SINIR KAPILARI</t>
  </si>
  <si>
    <t>A. MENDERES</t>
  </si>
  <si>
    <t xml:space="preserve">ÇEŞME </t>
  </si>
  <si>
    <t>HAVALİMANI</t>
  </si>
  <si>
    <t>DENİZ LİMANI</t>
  </si>
  <si>
    <t>G.BİR.</t>
  </si>
  <si>
    <t>G. BİR.</t>
  </si>
  <si>
    <t>RUSYA FEDERASYON</t>
  </si>
  <si>
    <t xml:space="preserve">FAS           </t>
  </si>
  <si>
    <t xml:space="preserve">ÇİN                                </t>
  </si>
  <si>
    <t>G.KORE</t>
  </si>
  <si>
    <t xml:space="preserve">GENEL TOPLAM </t>
  </si>
  <si>
    <t>TOPLAM GİRİŞ</t>
  </si>
  <si>
    <t>İZMİR İLİ SINIR KAPILARI GİRİŞ-ÇIKIŞ İSTATİSTİKLERİ ARALIK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</si>
</sst>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"/>
    <numFmt numFmtId="175" formatCode="###\ ###\ ###"/>
  </numFmts>
  <fonts count="45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9"/>
      <name val="Arial"/>
      <charset val="162"/>
    </font>
    <font>
      <b/>
      <sz val="11"/>
      <name val="Arial"/>
      <charset val="162"/>
    </font>
    <font>
      <b/>
      <sz val="9"/>
      <name val="Arial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Arial Tur"/>
      <family val="2"/>
      <charset val="162"/>
    </font>
    <font>
      <b/>
      <sz val="10"/>
      <name val="Arial"/>
      <family val="2"/>
    </font>
    <font>
      <b/>
      <sz val="12"/>
      <name val="Arial Tur"/>
      <charset val="162"/>
    </font>
    <font>
      <sz val="12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/>
    <xf numFmtId="0" fontId="9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4">
    <xf numFmtId="0" fontId="0" fillId="0" borderId="0" xfId="0"/>
    <xf numFmtId="0" fontId="19" fillId="0" borderId="10" xfId="32" applyFont="1" applyBorder="1"/>
    <xf numFmtId="0" fontId="19" fillId="0" borderId="11" xfId="32" applyFont="1" applyBorder="1"/>
    <xf numFmtId="0" fontId="19" fillId="0" borderId="12" xfId="32" applyFont="1" applyBorder="1"/>
    <xf numFmtId="0" fontId="19" fillId="0" borderId="13" xfId="32" applyFont="1" applyBorder="1"/>
    <xf numFmtId="0" fontId="19" fillId="0" borderId="13" xfId="32" applyFont="1" applyFill="1" applyBorder="1"/>
    <xf numFmtId="0" fontId="20" fillId="0" borderId="13" xfId="32" applyFont="1" applyFill="1" applyBorder="1"/>
    <xf numFmtId="0" fontId="20" fillId="0" borderId="13" xfId="32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3" fillId="0" borderId="0" xfId="0" applyFont="1"/>
    <xf numFmtId="0" fontId="25" fillId="0" borderId="11" xfId="0" applyFont="1" applyBorder="1"/>
    <xf numFmtId="0" fontId="25" fillId="0" borderId="17" xfId="0" applyFont="1" applyBorder="1"/>
    <xf numFmtId="0" fontId="25" fillId="0" borderId="18" xfId="0" applyFont="1" applyBorder="1"/>
    <xf numFmtId="3" fontId="23" fillId="0" borderId="19" xfId="0" applyNumberFormat="1" applyFont="1" applyBorder="1"/>
    <xf numFmtId="3" fontId="23" fillId="0" borderId="0" xfId="0" applyNumberFormat="1" applyFont="1"/>
    <xf numFmtId="3" fontId="23" fillId="0" borderId="18" xfId="0" applyNumberFormat="1" applyFont="1" applyBorder="1"/>
    <xf numFmtId="174" fontId="23" fillId="0" borderId="18" xfId="0" applyNumberFormat="1" applyFont="1" applyBorder="1"/>
    <xf numFmtId="0" fontId="25" fillId="0" borderId="19" xfId="0" applyFont="1" applyBorder="1"/>
    <xf numFmtId="174" fontId="23" fillId="0" borderId="19" xfId="0" applyNumberFormat="1" applyFont="1" applyBorder="1"/>
    <xf numFmtId="0" fontId="25" fillId="0" borderId="20" xfId="0" applyFont="1" applyBorder="1"/>
    <xf numFmtId="3" fontId="23" fillId="0" borderId="20" xfId="0" applyNumberFormat="1" applyFont="1" applyBorder="1"/>
    <xf numFmtId="174" fontId="23" fillId="0" borderId="20" xfId="0" applyNumberFormat="1" applyFont="1" applyBorder="1"/>
    <xf numFmtId="3" fontId="25" fillId="0" borderId="11" xfId="0" applyNumberFormat="1" applyFont="1" applyBorder="1"/>
    <xf numFmtId="174" fontId="25" fillId="0" borderId="11" xfId="0" applyNumberFormat="1" applyFont="1" applyBorder="1"/>
    <xf numFmtId="3" fontId="25" fillId="0" borderId="17" xfId="0" applyNumberFormat="1" applyFont="1" applyBorder="1"/>
    <xf numFmtId="174" fontId="23" fillId="0" borderId="18" xfId="0" applyNumberFormat="1" applyFont="1" applyBorder="1" applyAlignment="1">
      <alignment horizontal="right"/>
    </xf>
    <xf numFmtId="174" fontId="23" fillId="0" borderId="19" xfId="0" applyNumberFormat="1" applyFont="1" applyBorder="1" applyAlignment="1">
      <alignment horizontal="right"/>
    </xf>
    <xf numFmtId="174" fontId="23" fillId="0" borderId="11" xfId="0" applyNumberFormat="1" applyFont="1" applyBorder="1" applyAlignment="1">
      <alignment horizontal="right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21" xfId="0" applyFont="1" applyBorder="1"/>
    <xf numFmtId="0" fontId="27" fillId="0" borderId="22" xfId="0" applyFont="1" applyBorder="1"/>
    <xf numFmtId="3" fontId="27" fillId="0" borderId="23" xfId="0" applyNumberFormat="1" applyFont="1" applyBorder="1"/>
    <xf numFmtId="3" fontId="26" fillId="0" borderId="0" xfId="0" applyNumberFormat="1" applyFont="1" applyAlignment="1">
      <alignment horizontal="center"/>
    </xf>
    <xf numFmtId="0" fontId="27" fillId="0" borderId="24" xfId="0" applyFont="1" applyBorder="1"/>
    <xf numFmtId="0" fontId="27" fillId="0" borderId="25" xfId="0" applyFont="1" applyBorder="1"/>
    <xf numFmtId="2" fontId="27" fillId="0" borderId="26" xfId="0" applyNumberFormat="1" applyFont="1" applyBorder="1"/>
    <xf numFmtId="0" fontId="26" fillId="0" borderId="0" xfId="0" applyFont="1" applyAlignment="1">
      <alignment horizontal="left"/>
    </xf>
    <xf numFmtId="3" fontId="27" fillId="0" borderId="22" xfId="0" applyNumberFormat="1" applyFont="1" applyBorder="1"/>
    <xf numFmtId="2" fontId="27" fillId="0" borderId="23" xfId="0" applyNumberFormat="1" applyFont="1" applyBorder="1"/>
    <xf numFmtId="0" fontId="27" fillId="0" borderId="27" xfId="0" applyFont="1" applyBorder="1"/>
    <xf numFmtId="3" fontId="27" fillId="0" borderId="0" xfId="0" applyNumberFormat="1" applyFont="1" applyBorder="1"/>
    <xf numFmtId="2" fontId="27" fillId="0" borderId="28" xfId="0" applyNumberFormat="1" applyFont="1" applyBorder="1"/>
    <xf numFmtId="0" fontId="27" fillId="0" borderId="0" xfId="0" applyFont="1" applyBorder="1"/>
    <xf numFmtId="0" fontId="27" fillId="0" borderId="0" xfId="0" applyFont="1"/>
    <xf numFmtId="2" fontId="27" fillId="0" borderId="28" xfId="0" applyNumberFormat="1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2" fontId="27" fillId="0" borderId="26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2" fontId="27" fillId="0" borderId="23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25" xfId="0" applyNumberFormat="1" applyFont="1" applyBorder="1" applyAlignment="1">
      <alignment horizontal="right"/>
    </xf>
    <xf numFmtId="3" fontId="27" fillId="0" borderId="0" xfId="0" applyNumberFormat="1" applyFont="1"/>
    <xf numFmtId="0" fontId="27" fillId="0" borderId="13" xfId="0" applyFont="1" applyBorder="1"/>
    <xf numFmtId="0" fontId="27" fillId="0" borderId="29" xfId="0" applyFont="1" applyBorder="1"/>
    <xf numFmtId="3" fontId="27" fillId="0" borderId="17" xfId="0" applyNumberFormat="1" applyFont="1" applyBorder="1"/>
    <xf numFmtId="0" fontId="27" fillId="0" borderId="23" xfId="0" applyFont="1" applyBorder="1"/>
    <xf numFmtId="0" fontId="27" fillId="0" borderId="28" xfId="0" applyFont="1" applyBorder="1"/>
    <xf numFmtId="0" fontId="27" fillId="0" borderId="26" xfId="0" applyFont="1" applyBorder="1"/>
    <xf numFmtId="0" fontId="22" fillId="0" borderId="0" xfId="0" applyFont="1"/>
    <xf numFmtId="0" fontId="28" fillId="0" borderId="11" xfId="0" applyFont="1" applyBorder="1"/>
    <xf numFmtId="0" fontId="28" fillId="0" borderId="12" xfId="0" applyFont="1" applyBorder="1"/>
    <xf numFmtId="0" fontId="30" fillId="0" borderId="10" xfId="0" applyFont="1" applyBorder="1"/>
    <xf numFmtId="0" fontId="28" fillId="0" borderId="11" xfId="0" applyFont="1" applyFill="1" applyBorder="1"/>
    <xf numFmtId="0" fontId="30" fillId="0" borderId="12" xfId="0" applyFont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/>
    <xf numFmtId="0" fontId="31" fillId="0" borderId="0" xfId="0" applyFont="1" applyBorder="1"/>
    <xf numFmtId="0" fontId="29" fillId="0" borderId="0" xfId="0" applyFont="1" applyBorder="1"/>
    <xf numFmtId="0" fontId="31" fillId="0" borderId="30" xfId="0" applyFont="1" applyBorder="1"/>
    <xf numFmtId="0" fontId="31" fillId="0" borderId="12" xfId="0" applyFont="1" applyBorder="1"/>
    <xf numFmtId="0" fontId="28" fillId="0" borderId="0" xfId="0" applyFont="1" applyBorder="1"/>
    <xf numFmtId="1" fontId="31" fillId="0" borderId="0" xfId="0" applyNumberFormat="1" applyFont="1" applyBorder="1"/>
    <xf numFmtId="0" fontId="28" fillId="0" borderId="30" xfId="0" applyFont="1" applyBorder="1"/>
    <xf numFmtId="0" fontId="31" fillId="0" borderId="11" xfId="0" applyFont="1" applyBorder="1"/>
    <xf numFmtId="2" fontId="31" fillId="0" borderId="12" xfId="0" applyNumberFormat="1" applyFont="1" applyBorder="1"/>
    <xf numFmtId="0" fontId="28" fillId="0" borderId="10" xfId="0" applyFont="1" applyBorder="1"/>
    <xf numFmtId="0" fontId="31" fillId="0" borderId="0" xfId="0" applyFont="1" applyFill="1" applyBorder="1"/>
    <xf numFmtId="0" fontId="28" fillId="0" borderId="0" xfId="0" applyFont="1" applyFill="1" applyBorder="1"/>
    <xf numFmtId="0" fontId="28" fillId="0" borderId="10" xfId="0" applyFont="1" applyFill="1" applyBorder="1"/>
    <xf numFmtId="0" fontId="31" fillId="0" borderId="10" xfId="0" applyFont="1" applyBorder="1"/>
    <xf numFmtId="0" fontId="32" fillId="0" borderId="0" xfId="0" applyFont="1" applyFill="1" applyBorder="1"/>
    <xf numFmtId="0" fontId="32" fillId="0" borderId="0" xfId="0" applyFont="1" applyBorder="1"/>
    <xf numFmtId="1" fontId="32" fillId="0" borderId="0" xfId="0" applyNumberFormat="1" applyFont="1" applyBorder="1"/>
    <xf numFmtId="0" fontId="32" fillId="0" borderId="10" xfId="0" applyFont="1" applyFill="1" applyBorder="1"/>
    <xf numFmtId="0" fontId="32" fillId="0" borderId="11" xfId="0" applyFont="1" applyBorder="1"/>
    <xf numFmtId="2" fontId="32" fillId="0" borderId="12" xfId="0" applyNumberFormat="1" applyFont="1" applyBorder="1"/>
    <xf numFmtId="0" fontId="33" fillId="0" borderId="0" xfId="0" applyFont="1" applyBorder="1"/>
    <xf numFmtId="2" fontId="34" fillId="0" borderId="0" xfId="0" applyNumberFormat="1" applyFont="1" applyBorder="1"/>
    <xf numFmtId="0" fontId="0" fillId="0" borderId="0" xfId="0" applyBorder="1"/>
    <xf numFmtId="2" fontId="32" fillId="0" borderId="0" xfId="0" applyNumberFormat="1" applyFont="1" applyBorder="1"/>
    <xf numFmtId="3" fontId="31" fillId="0" borderId="11" xfId="0" applyNumberFormat="1" applyFont="1" applyBorder="1"/>
    <xf numFmtId="2" fontId="28" fillId="0" borderId="12" xfId="0" applyNumberFormat="1" applyFont="1" applyBorder="1"/>
    <xf numFmtId="0" fontId="30" fillId="0" borderId="11" xfId="0" applyFont="1" applyBorder="1"/>
    <xf numFmtId="0" fontId="30" fillId="0" borderId="14" xfId="0" applyFont="1" applyBorder="1"/>
    <xf numFmtId="0" fontId="30" fillId="0" borderId="15" xfId="0" applyFont="1" applyBorder="1"/>
    <xf numFmtId="0" fontId="30" fillId="0" borderId="16" xfId="0" applyFont="1" applyBorder="1"/>
    <xf numFmtId="0" fontId="36" fillId="0" borderId="31" xfId="0" applyFont="1" applyBorder="1"/>
    <xf numFmtId="0" fontId="36" fillId="0" borderId="0" xfId="0" applyFont="1" applyBorder="1"/>
    <xf numFmtId="0" fontId="36" fillId="0" borderId="32" xfId="0" applyFont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31" xfId="0" applyFont="1" applyBorder="1" applyAlignment="1">
      <alignment horizontal="center" vertical="center"/>
    </xf>
    <xf numFmtId="0" fontId="35" fillId="0" borderId="35" xfId="0" applyFont="1" applyBorder="1" applyAlignment="1">
      <alignment vertical="center"/>
    </xf>
    <xf numFmtId="0" fontId="35" fillId="0" borderId="31" xfId="0" applyFont="1" applyBorder="1" applyAlignment="1">
      <alignment horizontal="right"/>
    </xf>
    <xf numFmtId="0" fontId="35" fillId="0" borderId="36" xfId="0" applyFont="1" applyBorder="1" applyAlignment="1">
      <alignment horizontal="right"/>
    </xf>
    <xf numFmtId="0" fontId="35" fillId="0" borderId="34" xfId="0" applyFont="1" applyBorder="1" applyAlignment="1">
      <alignment horizontal="left" vertical="center"/>
    </xf>
    <xf numFmtId="175" fontId="36" fillId="0" borderId="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right"/>
    </xf>
    <xf numFmtId="2" fontId="36" fillId="0" borderId="37" xfId="0" applyNumberFormat="1" applyFont="1" applyBorder="1" applyAlignment="1">
      <alignment horizontal="right"/>
    </xf>
    <xf numFmtId="0" fontId="35" fillId="0" borderId="35" xfId="0" applyFont="1" applyBorder="1" applyAlignment="1">
      <alignment horizontal="left" vertical="center"/>
    </xf>
    <xf numFmtId="175" fontId="36" fillId="0" borderId="31" xfId="0" applyNumberFormat="1" applyFont="1" applyBorder="1" applyAlignment="1">
      <alignment horizontal="right"/>
    </xf>
    <xf numFmtId="2" fontId="36" fillId="0" borderId="31" xfId="0" applyNumberFormat="1" applyFont="1" applyBorder="1" applyAlignment="1">
      <alignment horizontal="right"/>
    </xf>
    <xf numFmtId="2" fontId="36" fillId="0" borderId="36" xfId="0" applyNumberFormat="1" applyFont="1" applyBorder="1" applyAlignment="1">
      <alignment horizontal="right"/>
    </xf>
    <xf numFmtId="0" fontId="35" fillId="0" borderId="38" xfId="0" applyFont="1" applyBorder="1" applyAlignment="1">
      <alignment horizontal="left" vertical="center"/>
    </xf>
    <xf numFmtId="175" fontId="35" fillId="0" borderId="39" xfId="0" applyNumberFormat="1" applyFont="1" applyBorder="1" applyAlignment="1">
      <alignment horizontal="right" vertical="center"/>
    </xf>
    <xf numFmtId="2" fontId="27" fillId="0" borderId="39" xfId="0" applyNumberFormat="1" applyFont="1" applyBorder="1" applyAlignment="1">
      <alignment horizontal="right"/>
    </xf>
    <xf numFmtId="0" fontId="27" fillId="0" borderId="11" xfId="0" applyFont="1" applyBorder="1"/>
    <xf numFmtId="16" fontId="27" fillId="0" borderId="11" xfId="0" applyNumberFormat="1" applyFont="1" applyFill="1" applyBorder="1"/>
    <xf numFmtId="0" fontId="27" fillId="0" borderId="11" xfId="0" applyFont="1" applyFill="1" applyBorder="1"/>
    <xf numFmtId="0" fontId="38" fillId="0" borderId="11" xfId="0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174" fontId="37" fillId="0" borderId="11" xfId="0" applyNumberFormat="1" applyFont="1" applyBorder="1"/>
    <xf numFmtId="0" fontId="27" fillId="0" borderId="10" xfId="0" applyFont="1" applyFill="1" applyBorder="1"/>
    <xf numFmtId="3" fontId="27" fillId="0" borderId="11" xfId="0" applyNumberFormat="1" applyFont="1" applyBorder="1"/>
    <xf numFmtId="174" fontId="27" fillId="0" borderId="11" xfId="0" applyNumberFormat="1" applyFont="1" applyBorder="1"/>
    <xf numFmtId="174" fontId="27" fillId="0" borderId="20" xfId="0" applyNumberFormat="1" applyFont="1" applyBorder="1"/>
    <xf numFmtId="2" fontId="27" fillId="0" borderId="40" xfId="0" applyNumberFormat="1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4" xfId="0" applyFont="1" applyBorder="1"/>
    <xf numFmtId="0" fontId="39" fillId="0" borderId="31" xfId="0" applyFont="1" applyBorder="1"/>
    <xf numFmtId="0" fontId="39" fillId="0" borderId="31" xfId="0" applyFont="1" applyBorder="1" applyAlignment="1">
      <alignment horizontal="right"/>
    </xf>
    <xf numFmtId="0" fontId="39" fillId="0" borderId="37" xfId="0" applyFont="1" applyBorder="1"/>
    <xf numFmtId="0" fontId="39" fillId="0" borderId="34" xfId="0" applyFont="1" applyBorder="1"/>
    <xf numFmtId="3" fontId="39" fillId="0" borderId="0" xfId="0" applyNumberFormat="1" applyFont="1"/>
    <xf numFmtId="2" fontId="39" fillId="0" borderId="0" xfId="0" applyNumberFormat="1" applyFont="1" applyBorder="1"/>
    <xf numFmtId="0" fontId="41" fillId="0" borderId="31" xfId="0" applyFont="1" applyFill="1" applyBorder="1"/>
    <xf numFmtId="0" fontId="31" fillId="0" borderId="31" xfId="0" applyFont="1" applyFill="1" applyBorder="1"/>
    <xf numFmtId="0" fontId="39" fillId="0" borderId="0" xfId="0" applyFont="1" applyBorder="1"/>
    <xf numFmtId="0" fontId="39" fillId="0" borderId="31" xfId="0" applyNumberFormat="1" applyFont="1" applyBorder="1" applyAlignment="1">
      <alignment horizontal="center"/>
    </xf>
    <xf numFmtId="0" fontId="39" fillId="0" borderId="31" xfId="0" applyFont="1" applyBorder="1" applyAlignment="1"/>
    <xf numFmtId="0" fontId="40" fillId="0" borderId="0" xfId="0" applyFont="1" applyBorder="1"/>
    <xf numFmtId="3" fontId="39" fillId="0" borderId="0" xfId="0" applyNumberFormat="1" applyFont="1" applyBorder="1"/>
    <xf numFmtId="0" fontId="40" fillId="0" borderId="37" xfId="0" applyFont="1" applyBorder="1"/>
    <xf numFmtId="0" fontId="39" fillId="0" borderId="34" xfId="0" applyFont="1" applyFill="1" applyBorder="1"/>
    <xf numFmtId="0" fontId="41" fillId="0" borderId="0" xfId="0" applyFont="1" applyBorder="1"/>
    <xf numFmtId="0" fontId="39" fillId="0" borderId="31" xfId="0" applyNumberFormat="1" applyFont="1" applyBorder="1" applyAlignment="1">
      <alignment horizontal="right"/>
    </xf>
    <xf numFmtId="3" fontId="39" fillId="0" borderId="33" xfId="0" applyNumberFormat="1" applyFont="1" applyBorder="1"/>
    <xf numFmtId="3" fontId="0" fillId="0" borderId="0" xfId="0" applyNumberFormat="1"/>
    <xf numFmtId="0" fontId="42" fillId="0" borderId="34" xfId="0" applyFont="1" applyBorder="1"/>
    <xf numFmtId="0" fontId="31" fillId="0" borderId="19" xfId="0" applyFont="1" applyFill="1" applyBorder="1"/>
    <xf numFmtId="2" fontId="39" fillId="0" borderId="33" xfId="0" applyNumberFormat="1" applyFont="1" applyBorder="1"/>
    <xf numFmtId="0" fontId="43" fillId="0" borderId="0" xfId="0" applyFont="1"/>
    <xf numFmtId="0" fontId="44" fillId="0" borderId="0" xfId="0" applyFont="1"/>
    <xf numFmtId="0" fontId="43" fillId="0" borderId="41" xfId="0" applyFont="1" applyBorder="1" applyAlignment="1">
      <alignment horizontal="center"/>
    </xf>
    <xf numFmtId="0" fontId="31" fillId="0" borderId="42" xfId="0" applyFont="1" applyBorder="1" applyAlignment="1" applyProtection="1">
      <alignment horizontal="center"/>
      <protection hidden="1"/>
    </xf>
    <xf numFmtId="0" fontId="31" fillId="0" borderId="42" xfId="0" applyFont="1" applyBorder="1" applyProtection="1">
      <protection hidden="1"/>
    </xf>
    <xf numFmtId="0" fontId="31" fillId="0" borderId="43" xfId="0" applyFont="1" applyBorder="1" applyProtection="1">
      <protection hidden="1"/>
    </xf>
    <xf numFmtId="0" fontId="31" fillId="0" borderId="44" xfId="0" applyFont="1" applyBorder="1" applyProtection="1">
      <protection hidden="1"/>
    </xf>
    <xf numFmtId="0" fontId="31" fillId="0" borderId="45" xfId="0" applyFont="1" applyBorder="1" applyProtection="1">
      <protection hidden="1"/>
    </xf>
    <xf numFmtId="0" fontId="31" fillId="0" borderId="30" xfId="0" applyFont="1" applyBorder="1" applyProtection="1">
      <protection hidden="1"/>
    </xf>
    <xf numFmtId="0" fontId="31" fillId="0" borderId="46" xfId="0" applyFont="1" applyBorder="1" applyProtection="1">
      <protection hidden="1"/>
    </xf>
    <xf numFmtId="0" fontId="31" fillId="0" borderId="29" xfId="0" applyFont="1" applyBorder="1" applyProtection="1">
      <protection hidden="1"/>
    </xf>
    <xf numFmtId="0" fontId="31" fillId="0" borderId="17" xfId="0" applyFont="1" applyBorder="1" applyProtection="1">
      <protection hidden="1"/>
    </xf>
    <xf numFmtId="0" fontId="31" fillId="0" borderId="10" xfId="0" applyFont="1" applyBorder="1" applyProtection="1">
      <protection hidden="1"/>
    </xf>
    <xf numFmtId="3" fontId="31" fillId="0" borderId="46" xfId="0" applyNumberFormat="1" applyFont="1" applyBorder="1" applyProtection="1">
      <protection hidden="1"/>
    </xf>
    <xf numFmtId="0" fontId="31" fillId="0" borderId="10" xfId="0" applyFont="1" applyBorder="1" applyAlignment="1" applyProtection="1">
      <alignment horizontal="left"/>
      <protection hidden="1"/>
    </xf>
    <xf numFmtId="0" fontId="31" fillId="0" borderId="30" xfId="0" applyFont="1" applyBorder="1" applyAlignment="1" applyProtection="1">
      <alignment horizontal="left"/>
      <protection hidden="1"/>
    </xf>
    <xf numFmtId="0" fontId="31" fillId="0" borderId="14" xfId="0" applyFont="1" applyBorder="1" applyAlignment="1" applyProtection="1">
      <alignment horizontal="left"/>
      <protection hidden="1"/>
    </xf>
    <xf numFmtId="0" fontId="0" fillId="0" borderId="47" xfId="0" applyBorder="1"/>
    <xf numFmtId="0" fontId="0" fillId="0" borderId="48" xfId="0" applyBorder="1"/>
    <xf numFmtId="0" fontId="0" fillId="0" borderId="46" xfId="0" applyBorder="1"/>
    <xf numFmtId="0" fontId="0" fillId="0" borderId="49" xfId="0" applyBorder="1"/>
    <xf numFmtId="0" fontId="22" fillId="0" borderId="50" xfId="0" applyFont="1" applyBorder="1"/>
    <xf numFmtId="0" fontId="31" fillId="0" borderId="51" xfId="0" applyFont="1" applyBorder="1" applyAlignment="1" applyProtection="1">
      <alignment horizontal="left"/>
      <protection hidden="1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31" fillId="0" borderId="45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35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0" fontId="31" fillId="0" borderId="45" xfId="0" applyFont="1" applyBorder="1" applyAlignment="1" applyProtection="1">
      <alignment horizontal="center"/>
      <protection hidden="1"/>
    </xf>
    <xf numFmtId="0" fontId="31" fillId="0" borderId="38" xfId="0" applyFont="1" applyBorder="1" applyAlignment="1" applyProtection="1">
      <alignment horizontal="center"/>
      <protection hidden="1"/>
    </xf>
    <xf numFmtId="0" fontId="31" fillId="0" borderId="39" xfId="0" applyFont="1" applyBorder="1" applyAlignment="1" applyProtection="1">
      <alignment horizontal="center"/>
      <protection hidden="1"/>
    </xf>
    <xf numFmtId="0" fontId="31" fillId="0" borderId="40" xfId="0" applyFont="1" applyBorder="1" applyAlignment="1" applyProtection="1">
      <alignment horizontal="center"/>
      <protection hidden="1"/>
    </xf>
    <xf numFmtId="0" fontId="31" fillId="0" borderId="42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center"/>
      <protection hidden="1"/>
    </xf>
    <xf numFmtId="0" fontId="31" fillId="0" borderId="44" xfId="0" applyFont="1" applyBorder="1" applyAlignment="1" applyProtection="1">
      <alignment horizontal="center"/>
      <protection hidden="1"/>
    </xf>
    <xf numFmtId="0" fontId="31" fillId="0" borderId="47" xfId="0" applyFont="1" applyBorder="1" applyAlignment="1" applyProtection="1">
      <alignment horizontal="center" vertical="center"/>
      <protection hidden="1"/>
    </xf>
    <xf numFmtId="0" fontId="31" fillId="0" borderId="50" xfId="0" applyFont="1" applyBorder="1" applyAlignment="1" applyProtection="1">
      <alignment horizontal="center" vertical="center"/>
      <protection hidden="1"/>
    </xf>
    <xf numFmtId="0" fontId="31" fillId="0" borderId="54" xfId="0" applyFont="1" applyBorder="1" applyAlignment="1" applyProtection="1">
      <alignment horizontal="center"/>
      <protection hidden="1"/>
    </xf>
    <xf numFmtId="0" fontId="39" fillId="0" borderId="3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_Sayfa1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9"/>
  <sheetViews>
    <sheetView tabSelected="1" zoomScale="85" workbookViewId="0"/>
  </sheetViews>
  <sheetFormatPr defaultRowHeight="12.75" x14ac:dyDescent="0.2"/>
  <cols>
    <col min="1" max="1" width="4.140625" style="64" bestFit="1" customWidth="1"/>
    <col min="2" max="2" width="22.85546875" bestFit="1" customWidth="1"/>
    <col min="24" max="24" width="14.140625" bestFit="1" customWidth="1"/>
  </cols>
  <sheetData>
    <row r="1" spans="1:24" s="163" customFormat="1" ht="27" customHeight="1" thickBot="1" x14ac:dyDescent="0.3">
      <c r="A1" s="162"/>
      <c r="D1" s="164" t="s">
        <v>210</v>
      </c>
      <c r="G1" s="164" t="s">
        <v>211</v>
      </c>
      <c r="J1" s="164" t="s">
        <v>211</v>
      </c>
      <c r="M1" s="164" t="s">
        <v>211</v>
      </c>
      <c r="P1" s="164" t="s">
        <v>211</v>
      </c>
      <c r="S1" s="164" t="s">
        <v>211</v>
      </c>
    </row>
    <row r="2" spans="1:24" x14ac:dyDescent="0.2">
      <c r="C2" s="185" t="s">
        <v>157</v>
      </c>
      <c r="D2" s="186"/>
      <c r="E2" s="186"/>
      <c r="F2" s="185" t="s">
        <v>0</v>
      </c>
      <c r="G2" s="186"/>
      <c r="H2" s="187"/>
      <c r="I2" s="185" t="s">
        <v>76</v>
      </c>
      <c r="J2" s="186"/>
      <c r="K2" s="187"/>
      <c r="L2" s="185" t="s">
        <v>151</v>
      </c>
      <c r="M2" s="186"/>
      <c r="N2" s="187"/>
      <c r="O2" s="185" t="s">
        <v>77</v>
      </c>
      <c r="P2" s="186"/>
      <c r="Q2" s="187"/>
      <c r="R2" s="185" t="s">
        <v>1</v>
      </c>
      <c r="S2" s="186"/>
      <c r="T2" s="187"/>
      <c r="U2" s="185" t="s">
        <v>2</v>
      </c>
      <c r="V2" s="186"/>
      <c r="W2" s="187"/>
      <c r="X2" s="179"/>
    </row>
    <row r="3" spans="1:24" ht="13.5" thickBot="1" x14ac:dyDescent="0.25">
      <c r="B3" s="4" t="s">
        <v>3</v>
      </c>
      <c r="C3" s="1" t="s">
        <v>4</v>
      </c>
      <c r="D3" s="2" t="s">
        <v>5</v>
      </c>
      <c r="E3" s="3" t="s">
        <v>46</v>
      </c>
      <c r="F3" s="1" t="s">
        <v>4</v>
      </c>
      <c r="G3" s="2" t="s">
        <v>5</v>
      </c>
      <c r="H3" s="3" t="s">
        <v>46</v>
      </c>
      <c r="I3" s="1" t="s">
        <v>4</v>
      </c>
      <c r="J3" s="2" t="s">
        <v>5</v>
      </c>
      <c r="K3" s="3" t="s">
        <v>46</v>
      </c>
      <c r="L3" s="1" t="s">
        <v>4</v>
      </c>
      <c r="M3" s="2" t="s">
        <v>5</v>
      </c>
      <c r="N3" s="3" t="s">
        <v>46</v>
      </c>
      <c r="O3" s="1" t="s">
        <v>4</v>
      </c>
      <c r="P3" s="2" t="s">
        <v>5</v>
      </c>
      <c r="Q3" s="3" t="s">
        <v>46</v>
      </c>
      <c r="R3" s="1" t="s">
        <v>4</v>
      </c>
      <c r="S3" s="2" t="s">
        <v>5</v>
      </c>
      <c r="T3" s="3" t="s">
        <v>46</v>
      </c>
      <c r="U3" s="1" t="s">
        <v>4</v>
      </c>
      <c r="V3" s="2" t="s">
        <v>5</v>
      </c>
      <c r="W3" s="3" t="s">
        <v>46</v>
      </c>
      <c r="X3" s="183" t="s">
        <v>262</v>
      </c>
    </row>
    <row r="4" spans="1:24" x14ac:dyDescent="0.2">
      <c r="A4" s="64">
        <v>1</v>
      </c>
      <c r="B4" s="4" t="s">
        <v>23</v>
      </c>
      <c r="C4" s="8">
        <v>324</v>
      </c>
      <c r="D4" s="9">
        <v>296</v>
      </c>
      <c r="E4" s="10"/>
      <c r="F4" s="8"/>
      <c r="G4" s="9">
        <v>1</v>
      </c>
      <c r="H4" s="10">
        <v>4442</v>
      </c>
      <c r="I4" s="8">
        <v>38</v>
      </c>
      <c r="J4" s="9">
        <v>23</v>
      </c>
      <c r="K4" s="10"/>
      <c r="L4" s="8"/>
      <c r="M4" s="9">
        <v>2</v>
      </c>
      <c r="N4" s="10"/>
      <c r="O4" s="8"/>
      <c r="P4" s="9"/>
      <c r="Q4" s="10"/>
      <c r="R4" s="8"/>
      <c r="S4" s="9"/>
      <c r="T4" s="10"/>
      <c r="U4" s="8">
        <f>SUM(C4+F4+I4+L4+O4+R4)</f>
        <v>362</v>
      </c>
      <c r="V4" s="9">
        <f>D4+G4+J4+M4+P4+S4</f>
        <v>322</v>
      </c>
      <c r="W4" s="10">
        <f>E4+H4+K4+N4+Q4+T4</f>
        <v>4442</v>
      </c>
      <c r="X4" s="180">
        <f>U4+W4</f>
        <v>4804</v>
      </c>
    </row>
    <row r="5" spans="1:24" x14ac:dyDescent="0.2">
      <c r="A5" s="64">
        <v>2</v>
      </c>
      <c r="B5" s="4" t="s">
        <v>122</v>
      </c>
      <c r="C5" s="8"/>
      <c r="D5" s="9">
        <v>1</v>
      </c>
      <c r="E5" s="10"/>
      <c r="F5" s="8"/>
      <c r="G5" s="9"/>
      <c r="H5" s="10"/>
      <c r="I5" s="8"/>
      <c r="J5" s="9"/>
      <c r="K5" s="10"/>
      <c r="L5" s="8"/>
      <c r="M5" s="9">
        <v>2</v>
      </c>
      <c r="N5" s="10"/>
      <c r="O5" s="8"/>
      <c r="P5" s="9"/>
      <c r="Q5" s="10"/>
      <c r="R5" s="8"/>
      <c r="S5" s="9"/>
      <c r="T5" s="10"/>
      <c r="U5" s="8">
        <f t="shared" ref="U5:U68" si="0">SUM(C5+F5+I5+L5+O5+R5)</f>
        <v>0</v>
      </c>
      <c r="V5" s="9">
        <f t="shared" ref="V5:V68" si="1">D5+G5+J5+M5+P5+S5</f>
        <v>3</v>
      </c>
      <c r="W5" s="10">
        <f t="shared" ref="W5:W68" si="2">E5+H5+K5+N5+Q5+T5</f>
        <v>0</v>
      </c>
      <c r="X5" s="181">
        <f t="shared" ref="X5:X68" si="3">U5+W5</f>
        <v>0</v>
      </c>
    </row>
    <row r="6" spans="1:24" x14ac:dyDescent="0.2">
      <c r="A6" s="64">
        <v>3</v>
      </c>
      <c r="B6" s="4" t="s">
        <v>6</v>
      </c>
      <c r="C6" s="8">
        <v>14817</v>
      </c>
      <c r="D6" s="9">
        <v>11831</v>
      </c>
      <c r="E6" s="10"/>
      <c r="F6" s="8">
        <v>2</v>
      </c>
      <c r="G6" s="9">
        <v>6</v>
      </c>
      <c r="H6" s="10">
        <v>279</v>
      </c>
      <c r="I6" s="8">
        <v>31</v>
      </c>
      <c r="J6" s="9">
        <v>29</v>
      </c>
      <c r="K6" s="10"/>
      <c r="L6" s="8"/>
      <c r="M6" s="9"/>
      <c r="N6" s="10"/>
      <c r="O6" s="8"/>
      <c r="P6" s="9"/>
      <c r="Q6" s="10"/>
      <c r="R6" s="8"/>
      <c r="S6" s="9"/>
      <c r="T6" s="10"/>
      <c r="U6" s="8">
        <f t="shared" si="0"/>
        <v>14850</v>
      </c>
      <c r="V6" s="9">
        <f t="shared" si="1"/>
        <v>11866</v>
      </c>
      <c r="W6" s="10">
        <f t="shared" si="2"/>
        <v>279</v>
      </c>
      <c r="X6" s="181">
        <f t="shared" si="3"/>
        <v>15129</v>
      </c>
    </row>
    <row r="7" spans="1:24" x14ac:dyDescent="0.2">
      <c r="A7" s="64">
        <v>4</v>
      </c>
      <c r="B7" s="5" t="s">
        <v>117</v>
      </c>
      <c r="C7" s="8"/>
      <c r="D7" s="9"/>
      <c r="E7" s="10"/>
      <c r="F7" s="8"/>
      <c r="G7" s="9"/>
      <c r="H7" s="10"/>
      <c r="I7" s="8"/>
      <c r="J7" s="9"/>
      <c r="K7" s="10"/>
      <c r="L7" s="8"/>
      <c r="M7" s="9"/>
      <c r="N7" s="10"/>
      <c r="O7" s="8"/>
      <c r="P7" s="9"/>
      <c r="Q7" s="10"/>
      <c r="R7" s="8"/>
      <c r="S7" s="9"/>
      <c r="T7" s="10"/>
      <c r="U7" s="8">
        <f t="shared" si="0"/>
        <v>0</v>
      </c>
      <c r="V7" s="9">
        <f t="shared" si="1"/>
        <v>0</v>
      </c>
      <c r="W7" s="10">
        <f t="shared" si="2"/>
        <v>0</v>
      </c>
      <c r="X7" s="181">
        <f t="shared" si="3"/>
        <v>0</v>
      </c>
    </row>
    <row r="8" spans="1:24" x14ac:dyDescent="0.2">
      <c r="A8" s="64">
        <v>5</v>
      </c>
      <c r="B8" s="5" t="s">
        <v>117</v>
      </c>
      <c r="C8" s="8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9"/>
      <c r="T8" s="10"/>
      <c r="U8" s="8">
        <f t="shared" si="0"/>
        <v>0</v>
      </c>
      <c r="V8" s="9">
        <f t="shared" si="1"/>
        <v>0</v>
      </c>
      <c r="W8" s="10">
        <f t="shared" si="2"/>
        <v>0</v>
      </c>
      <c r="X8" s="181">
        <f t="shared" si="3"/>
        <v>0</v>
      </c>
    </row>
    <row r="9" spans="1:24" x14ac:dyDescent="0.2">
      <c r="A9" s="64">
        <v>6</v>
      </c>
      <c r="B9" s="5" t="s">
        <v>137</v>
      </c>
      <c r="C9" s="8"/>
      <c r="D9" s="9"/>
      <c r="E9" s="10"/>
      <c r="F9" s="8"/>
      <c r="G9" s="9"/>
      <c r="H9" s="10"/>
      <c r="I9" s="8"/>
      <c r="J9" s="9"/>
      <c r="K9" s="10"/>
      <c r="L9" s="8"/>
      <c r="M9" s="9"/>
      <c r="N9" s="10"/>
      <c r="O9" s="8"/>
      <c r="P9" s="9"/>
      <c r="Q9" s="10"/>
      <c r="R9" s="8"/>
      <c r="S9" s="9"/>
      <c r="T9" s="10"/>
      <c r="U9" s="8">
        <f t="shared" si="0"/>
        <v>0</v>
      </c>
      <c r="V9" s="9">
        <f t="shared" si="1"/>
        <v>0</v>
      </c>
      <c r="W9" s="10">
        <f t="shared" si="2"/>
        <v>0</v>
      </c>
      <c r="X9" s="181">
        <f t="shared" si="3"/>
        <v>0</v>
      </c>
    </row>
    <row r="10" spans="1:24" x14ac:dyDescent="0.2">
      <c r="A10" s="64">
        <v>7</v>
      </c>
      <c r="B10" s="4" t="s">
        <v>66</v>
      </c>
      <c r="C10" s="8"/>
      <c r="D10" s="9"/>
      <c r="E10" s="10"/>
      <c r="F10" s="8"/>
      <c r="G10" s="9"/>
      <c r="H10" s="10">
        <v>20</v>
      </c>
      <c r="I10" s="8">
        <v>1</v>
      </c>
      <c r="J10" s="9">
        <v>1</v>
      </c>
      <c r="K10" s="10"/>
      <c r="L10" s="8"/>
      <c r="M10" s="9"/>
      <c r="N10" s="10"/>
      <c r="O10" s="8"/>
      <c r="P10" s="9"/>
      <c r="Q10" s="10"/>
      <c r="R10" s="8"/>
      <c r="S10" s="9"/>
      <c r="T10" s="10"/>
      <c r="U10" s="8">
        <f t="shared" si="0"/>
        <v>1</v>
      </c>
      <c r="V10" s="9">
        <f t="shared" si="1"/>
        <v>1</v>
      </c>
      <c r="W10" s="10">
        <f t="shared" si="2"/>
        <v>20</v>
      </c>
      <c r="X10" s="181">
        <f t="shared" si="3"/>
        <v>21</v>
      </c>
    </row>
    <row r="11" spans="1:24" x14ac:dyDescent="0.2">
      <c r="A11" s="64">
        <v>8</v>
      </c>
      <c r="B11" s="4" t="s">
        <v>64</v>
      </c>
      <c r="C11" s="8">
        <v>5</v>
      </c>
      <c r="D11" s="9">
        <v>3</v>
      </c>
      <c r="E11" s="10"/>
      <c r="F11" s="8"/>
      <c r="G11" s="9"/>
      <c r="H11" s="10">
        <v>1</v>
      </c>
      <c r="I11" s="8">
        <v>22</v>
      </c>
      <c r="J11" s="9">
        <v>15</v>
      </c>
      <c r="K11" s="10"/>
      <c r="L11" s="8"/>
      <c r="M11" s="9"/>
      <c r="N11" s="10"/>
      <c r="O11" s="8"/>
      <c r="P11" s="9"/>
      <c r="Q11" s="10"/>
      <c r="R11" s="8"/>
      <c r="S11" s="9"/>
      <c r="T11" s="10"/>
      <c r="U11" s="8">
        <f t="shared" si="0"/>
        <v>27</v>
      </c>
      <c r="V11" s="9">
        <f t="shared" si="1"/>
        <v>18</v>
      </c>
      <c r="W11" s="10">
        <f t="shared" si="2"/>
        <v>1</v>
      </c>
      <c r="X11" s="181">
        <f t="shared" si="3"/>
        <v>28</v>
      </c>
    </row>
    <row r="12" spans="1:24" x14ac:dyDescent="0.2">
      <c r="A12" s="64">
        <v>9</v>
      </c>
      <c r="B12" s="4" t="s">
        <v>24</v>
      </c>
      <c r="C12" s="8">
        <v>61</v>
      </c>
      <c r="D12" s="9">
        <v>54</v>
      </c>
      <c r="E12" s="10"/>
      <c r="F12" s="8"/>
      <c r="G12" s="9"/>
      <c r="H12" s="10">
        <v>105</v>
      </c>
      <c r="I12" s="8">
        <v>3</v>
      </c>
      <c r="J12" s="9">
        <v>3</v>
      </c>
      <c r="K12" s="10"/>
      <c r="L12" s="8"/>
      <c r="M12" s="9"/>
      <c r="N12" s="10"/>
      <c r="O12" s="8"/>
      <c r="P12" s="9"/>
      <c r="Q12" s="10"/>
      <c r="R12" s="8"/>
      <c r="S12" s="9"/>
      <c r="T12" s="10"/>
      <c r="U12" s="8">
        <f t="shared" si="0"/>
        <v>64</v>
      </c>
      <c r="V12" s="9">
        <f t="shared" si="1"/>
        <v>57</v>
      </c>
      <c r="W12" s="10">
        <f t="shared" si="2"/>
        <v>105</v>
      </c>
      <c r="X12" s="181">
        <f t="shared" si="3"/>
        <v>169</v>
      </c>
    </row>
    <row r="13" spans="1:24" x14ac:dyDescent="0.2">
      <c r="A13" s="64">
        <v>10</v>
      </c>
      <c r="B13" s="4" t="s">
        <v>7</v>
      </c>
      <c r="C13" s="8">
        <v>912</v>
      </c>
      <c r="D13" s="9">
        <v>567</v>
      </c>
      <c r="E13" s="10"/>
      <c r="F13" s="8"/>
      <c r="G13" s="9">
        <v>1</v>
      </c>
      <c r="H13" s="10">
        <v>12</v>
      </c>
      <c r="I13" s="8">
        <v>2</v>
      </c>
      <c r="J13" s="9">
        <v>5</v>
      </c>
      <c r="K13" s="10"/>
      <c r="L13" s="8"/>
      <c r="M13" s="9"/>
      <c r="N13" s="10"/>
      <c r="O13" s="8"/>
      <c r="P13" s="9"/>
      <c r="Q13" s="10"/>
      <c r="R13" s="8"/>
      <c r="S13" s="9"/>
      <c r="T13" s="10"/>
      <c r="U13" s="8">
        <f t="shared" si="0"/>
        <v>914</v>
      </c>
      <c r="V13" s="9">
        <f t="shared" si="1"/>
        <v>573</v>
      </c>
      <c r="W13" s="10">
        <f t="shared" si="2"/>
        <v>12</v>
      </c>
      <c r="X13" s="181">
        <f t="shared" si="3"/>
        <v>926</v>
      </c>
    </row>
    <row r="14" spans="1:24" x14ac:dyDescent="0.2">
      <c r="A14" s="64">
        <v>11</v>
      </c>
      <c r="B14" s="4" t="s">
        <v>63</v>
      </c>
      <c r="C14" s="8">
        <v>4</v>
      </c>
      <c r="D14" s="9">
        <v>4</v>
      </c>
      <c r="E14" s="10"/>
      <c r="F14" s="8"/>
      <c r="G14" s="9">
        <v>5</v>
      </c>
      <c r="H14" s="10"/>
      <c r="I14" s="8"/>
      <c r="J14" s="9"/>
      <c r="K14" s="10"/>
      <c r="L14" s="8"/>
      <c r="M14" s="9"/>
      <c r="N14" s="10"/>
      <c r="O14" s="8">
        <v>4</v>
      </c>
      <c r="P14" s="9">
        <v>2</v>
      </c>
      <c r="Q14" s="10"/>
      <c r="R14" s="8"/>
      <c r="S14" s="9"/>
      <c r="T14" s="10"/>
      <c r="U14" s="8">
        <f t="shared" si="0"/>
        <v>8</v>
      </c>
      <c r="V14" s="9">
        <f t="shared" si="1"/>
        <v>11</v>
      </c>
      <c r="W14" s="10">
        <f t="shared" si="2"/>
        <v>0</v>
      </c>
      <c r="X14" s="181">
        <f t="shared" si="3"/>
        <v>8</v>
      </c>
    </row>
    <row r="15" spans="1:24" x14ac:dyDescent="0.2">
      <c r="A15" s="64">
        <v>12</v>
      </c>
      <c r="B15" s="4" t="s">
        <v>74</v>
      </c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8"/>
      <c r="P15" s="9"/>
      <c r="Q15" s="10"/>
      <c r="R15" s="8"/>
      <c r="S15" s="9"/>
      <c r="T15" s="10"/>
      <c r="U15" s="8">
        <f t="shared" si="0"/>
        <v>0</v>
      </c>
      <c r="V15" s="9">
        <f t="shared" si="1"/>
        <v>0</v>
      </c>
      <c r="W15" s="10">
        <f t="shared" si="2"/>
        <v>0</v>
      </c>
      <c r="X15" s="181">
        <f t="shared" si="3"/>
        <v>0</v>
      </c>
    </row>
    <row r="16" spans="1:24" x14ac:dyDescent="0.2">
      <c r="A16" s="64">
        <v>13</v>
      </c>
      <c r="B16" s="5" t="s">
        <v>127</v>
      </c>
      <c r="C16" s="8"/>
      <c r="D16" s="9"/>
      <c r="E16" s="10"/>
      <c r="F16" s="8"/>
      <c r="G16" s="9"/>
      <c r="H16" s="10">
        <v>1</v>
      </c>
      <c r="I16" s="8"/>
      <c r="J16" s="9"/>
      <c r="K16" s="10"/>
      <c r="L16" s="8"/>
      <c r="M16" s="9"/>
      <c r="N16" s="10"/>
      <c r="O16" s="8"/>
      <c r="P16" s="9"/>
      <c r="Q16" s="10"/>
      <c r="R16" s="8"/>
      <c r="S16" s="9"/>
      <c r="T16" s="10"/>
      <c r="U16" s="8">
        <f t="shared" si="0"/>
        <v>0</v>
      </c>
      <c r="V16" s="9">
        <f t="shared" si="1"/>
        <v>0</v>
      </c>
      <c r="W16" s="10">
        <f t="shared" si="2"/>
        <v>1</v>
      </c>
      <c r="X16" s="181">
        <f t="shared" si="3"/>
        <v>1</v>
      </c>
    </row>
    <row r="17" spans="1:24" x14ac:dyDescent="0.2">
      <c r="A17" s="64">
        <v>14</v>
      </c>
      <c r="B17" s="4" t="s">
        <v>75</v>
      </c>
      <c r="C17" s="8"/>
      <c r="D17" s="9"/>
      <c r="E17" s="10"/>
      <c r="F17" s="8"/>
      <c r="G17" s="9"/>
      <c r="H17" s="10">
        <v>3</v>
      </c>
      <c r="I17" s="8"/>
      <c r="J17" s="9"/>
      <c r="K17" s="10"/>
      <c r="L17" s="8"/>
      <c r="M17" s="9"/>
      <c r="N17" s="10"/>
      <c r="O17" s="8"/>
      <c r="P17" s="9"/>
      <c r="Q17" s="10"/>
      <c r="R17" s="8"/>
      <c r="S17" s="9"/>
      <c r="T17" s="10"/>
      <c r="U17" s="8">
        <f t="shared" si="0"/>
        <v>0</v>
      </c>
      <c r="V17" s="9">
        <f t="shared" si="1"/>
        <v>0</v>
      </c>
      <c r="W17" s="10">
        <f t="shared" si="2"/>
        <v>3</v>
      </c>
      <c r="X17" s="181">
        <f t="shared" si="3"/>
        <v>3</v>
      </c>
    </row>
    <row r="18" spans="1:24" x14ac:dyDescent="0.2">
      <c r="A18" s="64">
        <v>15</v>
      </c>
      <c r="B18" s="4" t="s">
        <v>56</v>
      </c>
      <c r="C18" s="8"/>
      <c r="D18" s="9">
        <v>2</v>
      </c>
      <c r="E18" s="10"/>
      <c r="F18" s="8"/>
      <c r="G18" s="9"/>
      <c r="H18" s="10"/>
      <c r="I18" s="8"/>
      <c r="J18" s="9"/>
      <c r="K18" s="10"/>
      <c r="L18" s="8"/>
      <c r="M18" s="9"/>
      <c r="N18" s="10"/>
      <c r="O18" s="8">
        <v>4</v>
      </c>
      <c r="P18" s="9"/>
      <c r="Q18" s="10"/>
      <c r="R18" s="8"/>
      <c r="S18" s="9"/>
      <c r="T18" s="10"/>
      <c r="U18" s="8">
        <f t="shared" si="0"/>
        <v>4</v>
      </c>
      <c r="V18" s="9">
        <f t="shared" si="1"/>
        <v>2</v>
      </c>
      <c r="W18" s="10">
        <f t="shared" si="2"/>
        <v>0</v>
      </c>
      <c r="X18" s="181">
        <f t="shared" si="3"/>
        <v>4</v>
      </c>
    </row>
    <row r="19" spans="1:24" x14ac:dyDescent="0.2">
      <c r="A19" s="64">
        <v>16</v>
      </c>
      <c r="B19" s="5" t="s">
        <v>87</v>
      </c>
      <c r="C19" s="8">
        <v>2</v>
      </c>
      <c r="D19" s="9">
        <v>1</v>
      </c>
      <c r="E19" s="10"/>
      <c r="F19" s="8"/>
      <c r="G19" s="9"/>
      <c r="H19" s="10"/>
      <c r="I19" s="8"/>
      <c r="J19" s="9"/>
      <c r="K19" s="10"/>
      <c r="L19" s="8"/>
      <c r="M19" s="9"/>
      <c r="N19" s="10"/>
      <c r="O19" s="8"/>
      <c r="P19" s="9"/>
      <c r="Q19" s="10"/>
      <c r="R19" s="8"/>
      <c r="S19" s="9"/>
      <c r="T19" s="10"/>
      <c r="U19" s="8">
        <f t="shared" si="0"/>
        <v>2</v>
      </c>
      <c r="V19" s="9">
        <f t="shared" si="1"/>
        <v>1</v>
      </c>
      <c r="W19" s="10">
        <f t="shared" si="2"/>
        <v>0</v>
      </c>
      <c r="X19" s="181">
        <f t="shared" si="3"/>
        <v>2</v>
      </c>
    </row>
    <row r="20" spans="1:24" x14ac:dyDescent="0.2">
      <c r="A20" s="64">
        <v>17</v>
      </c>
      <c r="B20" s="4" t="s">
        <v>8</v>
      </c>
      <c r="C20" s="8">
        <v>514</v>
      </c>
      <c r="D20" s="9">
        <v>349</v>
      </c>
      <c r="E20" s="10"/>
      <c r="F20" s="8"/>
      <c r="G20" s="9"/>
      <c r="H20" s="10">
        <v>22</v>
      </c>
      <c r="I20" s="8">
        <v>3</v>
      </c>
      <c r="J20" s="9">
        <v>3</v>
      </c>
      <c r="K20" s="10"/>
      <c r="L20" s="8"/>
      <c r="M20" s="9"/>
      <c r="N20" s="10"/>
      <c r="O20" s="8"/>
      <c r="P20" s="9"/>
      <c r="Q20" s="10"/>
      <c r="R20" s="8"/>
      <c r="S20" s="9"/>
      <c r="T20" s="10"/>
      <c r="U20" s="8">
        <f t="shared" si="0"/>
        <v>517</v>
      </c>
      <c r="V20" s="9">
        <f t="shared" si="1"/>
        <v>352</v>
      </c>
      <c r="W20" s="10">
        <f t="shared" si="2"/>
        <v>22</v>
      </c>
      <c r="X20" s="181">
        <f t="shared" si="3"/>
        <v>539</v>
      </c>
    </row>
    <row r="21" spans="1:24" x14ac:dyDescent="0.2">
      <c r="A21" s="64">
        <v>18</v>
      </c>
      <c r="B21" s="5" t="s">
        <v>138</v>
      </c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8"/>
      <c r="P21" s="9"/>
      <c r="Q21" s="10"/>
      <c r="R21" s="8"/>
      <c r="S21" s="9"/>
      <c r="T21" s="10"/>
      <c r="U21" s="8">
        <f t="shared" si="0"/>
        <v>0</v>
      </c>
      <c r="V21" s="9">
        <f t="shared" si="1"/>
        <v>0</v>
      </c>
      <c r="W21" s="10">
        <f t="shared" si="2"/>
        <v>0</v>
      </c>
      <c r="X21" s="181">
        <f t="shared" si="3"/>
        <v>0</v>
      </c>
    </row>
    <row r="22" spans="1:24" x14ac:dyDescent="0.2">
      <c r="A22" s="64">
        <v>19</v>
      </c>
      <c r="B22" s="5" t="s">
        <v>146</v>
      </c>
      <c r="C22" s="8"/>
      <c r="D22" s="9"/>
      <c r="E22" s="10"/>
      <c r="F22" s="8"/>
      <c r="G22" s="9"/>
      <c r="H22" s="10"/>
      <c r="I22" s="8"/>
      <c r="J22" s="9"/>
      <c r="K22" s="10"/>
      <c r="L22" s="8"/>
      <c r="M22" s="9"/>
      <c r="N22" s="10"/>
      <c r="O22" s="8"/>
      <c r="P22" s="9"/>
      <c r="Q22" s="10"/>
      <c r="R22" s="8"/>
      <c r="S22" s="9"/>
      <c r="T22" s="10"/>
      <c r="U22" s="8">
        <f t="shared" si="0"/>
        <v>0</v>
      </c>
      <c r="V22" s="9">
        <f t="shared" si="1"/>
        <v>0</v>
      </c>
      <c r="W22" s="10">
        <f t="shared" si="2"/>
        <v>0</v>
      </c>
      <c r="X22" s="181">
        <f t="shared" si="3"/>
        <v>0</v>
      </c>
    </row>
    <row r="23" spans="1:24" x14ac:dyDescent="0.2">
      <c r="A23" s="64">
        <v>20</v>
      </c>
      <c r="B23" s="4" t="s">
        <v>108</v>
      </c>
      <c r="C23" s="8"/>
      <c r="D23" s="9"/>
      <c r="E23" s="10"/>
      <c r="F23" s="8"/>
      <c r="G23" s="9"/>
      <c r="H23" s="10"/>
      <c r="I23" s="8"/>
      <c r="J23" s="9"/>
      <c r="K23" s="10"/>
      <c r="L23" s="8"/>
      <c r="M23" s="9"/>
      <c r="N23" s="10"/>
      <c r="O23" s="8"/>
      <c r="P23" s="9"/>
      <c r="Q23" s="10"/>
      <c r="R23" s="8"/>
      <c r="S23" s="9"/>
      <c r="T23" s="10"/>
      <c r="U23" s="8">
        <f t="shared" si="0"/>
        <v>0</v>
      </c>
      <c r="V23" s="9">
        <f t="shared" si="1"/>
        <v>0</v>
      </c>
      <c r="W23" s="10">
        <f t="shared" si="2"/>
        <v>0</v>
      </c>
      <c r="X23" s="181">
        <f t="shared" si="3"/>
        <v>0</v>
      </c>
    </row>
    <row r="24" spans="1:24" x14ac:dyDescent="0.2">
      <c r="A24" s="64">
        <v>21</v>
      </c>
      <c r="B24" s="5" t="s">
        <v>108</v>
      </c>
      <c r="C24" s="8"/>
      <c r="D24" s="9"/>
      <c r="E24" s="10"/>
      <c r="F24" s="8"/>
      <c r="G24" s="9"/>
      <c r="H24" s="10">
        <v>2</v>
      </c>
      <c r="I24" s="8"/>
      <c r="J24" s="9"/>
      <c r="K24" s="10"/>
      <c r="L24" s="8"/>
      <c r="M24" s="9"/>
      <c r="N24" s="10"/>
      <c r="O24" s="8"/>
      <c r="P24" s="9"/>
      <c r="Q24" s="10"/>
      <c r="R24" s="8"/>
      <c r="S24" s="9"/>
      <c r="T24" s="10"/>
      <c r="U24" s="8">
        <f t="shared" si="0"/>
        <v>0</v>
      </c>
      <c r="V24" s="9">
        <f t="shared" si="1"/>
        <v>0</v>
      </c>
      <c r="W24" s="10">
        <f t="shared" si="2"/>
        <v>2</v>
      </c>
      <c r="X24" s="181">
        <f t="shared" si="3"/>
        <v>2</v>
      </c>
    </row>
    <row r="25" spans="1:24" x14ac:dyDescent="0.2">
      <c r="A25" s="64">
        <v>22</v>
      </c>
      <c r="B25" s="5" t="s">
        <v>88</v>
      </c>
      <c r="C25" s="8">
        <v>6</v>
      </c>
      <c r="D25" s="9">
        <v>3</v>
      </c>
      <c r="E25" s="10"/>
      <c r="F25" s="8"/>
      <c r="G25" s="9"/>
      <c r="H25" s="10"/>
      <c r="I25" s="8"/>
      <c r="J25" s="9"/>
      <c r="K25" s="10"/>
      <c r="L25" s="8"/>
      <c r="M25" s="9"/>
      <c r="N25" s="10"/>
      <c r="O25" s="8"/>
      <c r="P25" s="9"/>
      <c r="Q25" s="10"/>
      <c r="R25" s="8"/>
      <c r="S25" s="9"/>
      <c r="T25" s="10"/>
      <c r="U25" s="8">
        <f t="shared" si="0"/>
        <v>6</v>
      </c>
      <c r="V25" s="9">
        <f t="shared" si="1"/>
        <v>3</v>
      </c>
      <c r="W25" s="10">
        <f t="shared" si="2"/>
        <v>0</v>
      </c>
      <c r="X25" s="181">
        <f t="shared" si="3"/>
        <v>6</v>
      </c>
    </row>
    <row r="26" spans="1:24" x14ac:dyDescent="0.2">
      <c r="A26" s="64">
        <v>23</v>
      </c>
      <c r="B26" s="4" t="s">
        <v>67</v>
      </c>
      <c r="C26" s="8">
        <v>20</v>
      </c>
      <c r="D26" s="9">
        <v>13</v>
      </c>
      <c r="E26" s="10"/>
      <c r="F26" s="8"/>
      <c r="G26" s="9"/>
      <c r="H26" s="10">
        <v>137</v>
      </c>
      <c r="I26" s="8"/>
      <c r="J26" s="9"/>
      <c r="K26" s="10"/>
      <c r="L26" s="8"/>
      <c r="M26" s="9"/>
      <c r="N26" s="10"/>
      <c r="O26" s="8"/>
      <c r="P26" s="9"/>
      <c r="Q26" s="10"/>
      <c r="R26" s="8"/>
      <c r="S26" s="9"/>
      <c r="T26" s="10"/>
      <c r="U26" s="8">
        <f t="shared" si="0"/>
        <v>20</v>
      </c>
      <c r="V26" s="9">
        <f t="shared" si="1"/>
        <v>13</v>
      </c>
      <c r="W26" s="10">
        <f t="shared" si="2"/>
        <v>137</v>
      </c>
      <c r="X26" s="181">
        <f t="shared" si="3"/>
        <v>157</v>
      </c>
    </row>
    <row r="27" spans="1:24" x14ac:dyDescent="0.2">
      <c r="A27" s="64">
        <v>24</v>
      </c>
      <c r="B27" s="4" t="s">
        <v>27</v>
      </c>
      <c r="C27" s="8">
        <v>132</v>
      </c>
      <c r="D27" s="9">
        <v>144</v>
      </c>
      <c r="E27" s="10"/>
      <c r="F27" s="8">
        <v>3</v>
      </c>
      <c r="G27" s="9"/>
      <c r="H27" s="10"/>
      <c r="I27" s="8">
        <v>4</v>
      </c>
      <c r="J27" s="9"/>
      <c r="K27" s="10"/>
      <c r="L27" s="8"/>
      <c r="M27" s="9"/>
      <c r="N27" s="10"/>
      <c r="O27" s="8"/>
      <c r="P27" s="9">
        <v>1</v>
      </c>
      <c r="Q27" s="10"/>
      <c r="R27" s="8"/>
      <c r="S27" s="9"/>
      <c r="T27" s="10"/>
      <c r="U27" s="8">
        <f t="shared" si="0"/>
        <v>139</v>
      </c>
      <c r="V27" s="9">
        <f t="shared" si="1"/>
        <v>145</v>
      </c>
      <c r="W27" s="10">
        <f t="shared" si="2"/>
        <v>0</v>
      </c>
      <c r="X27" s="181">
        <f t="shared" si="3"/>
        <v>139</v>
      </c>
    </row>
    <row r="28" spans="1:24" x14ac:dyDescent="0.2">
      <c r="A28" s="64">
        <v>25</v>
      </c>
      <c r="B28" s="5" t="s">
        <v>128</v>
      </c>
      <c r="C28" s="8"/>
      <c r="D28" s="9"/>
      <c r="E28" s="10"/>
      <c r="F28" s="8"/>
      <c r="G28" s="9"/>
      <c r="H28" s="10"/>
      <c r="I28" s="8"/>
      <c r="J28" s="9"/>
      <c r="K28" s="10"/>
      <c r="L28" s="8"/>
      <c r="M28" s="9"/>
      <c r="N28" s="10"/>
      <c r="O28" s="8"/>
      <c r="P28" s="9"/>
      <c r="Q28" s="10"/>
      <c r="R28" s="8"/>
      <c r="S28" s="9"/>
      <c r="T28" s="10"/>
      <c r="U28" s="8">
        <f t="shared" si="0"/>
        <v>0</v>
      </c>
      <c r="V28" s="9">
        <f t="shared" si="1"/>
        <v>0</v>
      </c>
      <c r="W28" s="10">
        <f t="shared" si="2"/>
        <v>0</v>
      </c>
      <c r="X28" s="181">
        <f t="shared" si="3"/>
        <v>0</v>
      </c>
    </row>
    <row r="29" spans="1:24" x14ac:dyDescent="0.2">
      <c r="A29" s="64">
        <v>26</v>
      </c>
      <c r="B29" s="5" t="s">
        <v>147</v>
      </c>
      <c r="C29" s="8"/>
      <c r="D29" s="9"/>
      <c r="E29" s="10"/>
      <c r="F29" s="8"/>
      <c r="G29" s="9"/>
      <c r="H29" s="10"/>
      <c r="I29" s="8"/>
      <c r="J29" s="9"/>
      <c r="K29" s="10"/>
      <c r="L29" s="8"/>
      <c r="M29" s="9"/>
      <c r="N29" s="10"/>
      <c r="O29" s="8"/>
      <c r="P29" s="9"/>
      <c r="Q29" s="10"/>
      <c r="R29" s="8"/>
      <c r="S29" s="9"/>
      <c r="T29" s="10"/>
      <c r="U29" s="8">
        <f t="shared" si="0"/>
        <v>0</v>
      </c>
      <c r="V29" s="9">
        <f t="shared" si="1"/>
        <v>0</v>
      </c>
      <c r="W29" s="10">
        <f t="shared" si="2"/>
        <v>0</v>
      </c>
      <c r="X29" s="181">
        <f t="shared" si="3"/>
        <v>0</v>
      </c>
    </row>
    <row r="30" spans="1:24" x14ac:dyDescent="0.2">
      <c r="A30" s="64">
        <v>27</v>
      </c>
      <c r="B30" s="4" t="s">
        <v>33</v>
      </c>
      <c r="C30" s="8">
        <v>1</v>
      </c>
      <c r="D30" s="9">
        <v>2</v>
      </c>
      <c r="E30" s="10"/>
      <c r="F30" s="8"/>
      <c r="G30" s="9"/>
      <c r="H30" s="10"/>
      <c r="I30" s="8"/>
      <c r="J30" s="9"/>
      <c r="K30" s="10"/>
      <c r="L30" s="8"/>
      <c r="M30" s="9"/>
      <c r="N30" s="10"/>
      <c r="O30" s="8"/>
      <c r="P30" s="9"/>
      <c r="Q30" s="10"/>
      <c r="R30" s="8"/>
      <c r="S30" s="9"/>
      <c r="T30" s="10"/>
      <c r="U30" s="8">
        <f t="shared" si="0"/>
        <v>1</v>
      </c>
      <c r="V30" s="9">
        <f t="shared" si="1"/>
        <v>2</v>
      </c>
      <c r="W30" s="10">
        <f t="shared" si="2"/>
        <v>0</v>
      </c>
      <c r="X30" s="181">
        <f t="shared" si="3"/>
        <v>1</v>
      </c>
    </row>
    <row r="31" spans="1:24" x14ac:dyDescent="0.2">
      <c r="A31" s="64">
        <v>28</v>
      </c>
      <c r="B31" s="4" t="s">
        <v>28</v>
      </c>
      <c r="C31" s="8">
        <v>19</v>
      </c>
      <c r="D31" s="9">
        <v>30</v>
      </c>
      <c r="E31" s="10"/>
      <c r="F31" s="8">
        <v>1</v>
      </c>
      <c r="G31" s="9"/>
      <c r="H31" s="10">
        <v>2</v>
      </c>
      <c r="I31" s="8">
        <v>1</v>
      </c>
      <c r="J31" s="9">
        <v>1</v>
      </c>
      <c r="K31" s="10"/>
      <c r="L31" s="8"/>
      <c r="M31" s="9"/>
      <c r="N31" s="10"/>
      <c r="O31" s="8"/>
      <c r="P31" s="9"/>
      <c r="Q31" s="10"/>
      <c r="R31" s="8"/>
      <c r="S31" s="9"/>
      <c r="T31" s="10"/>
      <c r="U31" s="8">
        <f t="shared" si="0"/>
        <v>21</v>
      </c>
      <c r="V31" s="9">
        <f t="shared" si="1"/>
        <v>31</v>
      </c>
      <c r="W31" s="10">
        <f t="shared" si="2"/>
        <v>2</v>
      </c>
      <c r="X31" s="181">
        <f t="shared" si="3"/>
        <v>23</v>
      </c>
    </row>
    <row r="32" spans="1:24" x14ac:dyDescent="0.2">
      <c r="A32" s="64">
        <v>29</v>
      </c>
      <c r="B32" s="4" t="s">
        <v>57</v>
      </c>
      <c r="C32" s="8">
        <v>12</v>
      </c>
      <c r="D32" s="9">
        <v>21</v>
      </c>
      <c r="E32" s="10"/>
      <c r="F32" s="8"/>
      <c r="G32" s="9"/>
      <c r="H32" s="10">
        <v>14</v>
      </c>
      <c r="I32" s="8"/>
      <c r="J32" s="9"/>
      <c r="K32" s="10"/>
      <c r="L32" s="8"/>
      <c r="M32" s="9"/>
      <c r="N32" s="10"/>
      <c r="O32" s="8"/>
      <c r="P32" s="9"/>
      <c r="Q32" s="10"/>
      <c r="R32" s="8"/>
      <c r="S32" s="9"/>
      <c r="T32" s="10"/>
      <c r="U32" s="8">
        <f t="shared" si="0"/>
        <v>12</v>
      </c>
      <c r="V32" s="9">
        <f t="shared" si="1"/>
        <v>21</v>
      </c>
      <c r="W32" s="10">
        <f t="shared" si="2"/>
        <v>14</v>
      </c>
      <c r="X32" s="181">
        <f t="shared" si="3"/>
        <v>26</v>
      </c>
    </row>
    <row r="33" spans="1:24" x14ac:dyDescent="0.2">
      <c r="A33" s="64">
        <v>30</v>
      </c>
      <c r="B33" s="4" t="s">
        <v>9</v>
      </c>
      <c r="C33" s="8">
        <v>30</v>
      </c>
      <c r="D33" s="9">
        <v>41</v>
      </c>
      <c r="E33" s="10"/>
      <c r="F33" s="8">
        <v>1</v>
      </c>
      <c r="G33" s="9">
        <v>1</v>
      </c>
      <c r="H33" s="10">
        <v>18</v>
      </c>
      <c r="I33" s="8">
        <v>2</v>
      </c>
      <c r="J33" s="9">
        <v>3</v>
      </c>
      <c r="K33" s="10"/>
      <c r="L33" s="8"/>
      <c r="M33" s="9">
        <v>2</v>
      </c>
      <c r="N33" s="10"/>
      <c r="O33" s="8"/>
      <c r="P33" s="9"/>
      <c r="Q33" s="10"/>
      <c r="R33" s="8"/>
      <c r="S33" s="9"/>
      <c r="T33" s="10"/>
      <c r="U33" s="8">
        <f t="shared" si="0"/>
        <v>33</v>
      </c>
      <c r="V33" s="9">
        <f t="shared" si="1"/>
        <v>47</v>
      </c>
      <c r="W33" s="10">
        <f t="shared" si="2"/>
        <v>18</v>
      </c>
      <c r="X33" s="181">
        <f t="shared" si="3"/>
        <v>51</v>
      </c>
    </row>
    <row r="34" spans="1:24" x14ac:dyDescent="0.2">
      <c r="A34" s="64">
        <v>31</v>
      </c>
      <c r="B34" s="5" t="s">
        <v>114</v>
      </c>
      <c r="C34" s="8"/>
      <c r="D34" s="9"/>
      <c r="E34" s="10"/>
      <c r="F34" s="8"/>
      <c r="G34" s="9"/>
      <c r="H34" s="10">
        <v>4</v>
      </c>
      <c r="I34" s="8"/>
      <c r="J34" s="9"/>
      <c r="K34" s="10"/>
      <c r="L34" s="8"/>
      <c r="M34" s="9"/>
      <c r="N34" s="10"/>
      <c r="O34" s="8"/>
      <c r="P34" s="9"/>
      <c r="Q34" s="10"/>
      <c r="R34" s="8"/>
      <c r="S34" s="9"/>
      <c r="T34" s="10"/>
      <c r="U34" s="8">
        <f t="shared" si="0"/>
        <v>0</v>
      </c>
      <c r="V34" s="9">
        <f t="shared" si="1"/>
        <v>0</v>
      </c>
      <c r="W34" s="10">
        <f t="shared" si="2"/>
        <v>4</v>
      </c>
      <c r="X34" s="181">
        <f t="shared" si="3"/>
        <v>4</v>
      </c>
    </row>
    <row r="35" spans="1:24" x14ac:dyDescent="0.2">
      <c r="A35" s="64">
        <v>32</v>
      </c>
      <c r="B35" s="5" t="s">
        <v>109</v>
      </c>
      <c r="C35" s="8">
        <v>1</v>
      </c>
      <c r="D35" s="9">
        <v>1</v>
      </c>
      <c r="E35" s="10"/>
      <c r="F35" s="8"/>
      <c r="G35" s="9"/>
      <c r="H35" s="10">
        <v>21</v>
      </c>
      <c r="I35" s="8"/>
      <c r="J35" s="9"/>
      <c r="K35" s="10"/>
      <c r="L35" s="8"/>
      <c r="M35" s="9"/>
      <c r="N35" s="10"/>
      <c r="O35" s="8"/>
      <c r="P35" s="9"/>
      <c r="Q35" s="10"/>
      <c r="R35" s="8"/>
      <c r="S35" s="9"/>
      <c r="T35" s="10"/>
      <c r="U35" s="8">
        <f t="shared" si="0"/>
        <v>1</v>
      </c>
      <c r="V35" s="9">
        <f t="shared" si="1"/>
        <v>1</v>
      </c>
      <c r="W35" s="10">
        <f t="shared" si="2"/>
        <v>21</v>
      </c>
      <c r="X35" s="181">
        <f t="shared" si="3"/>
        <v>22</v>
      </c>
    </row>
    <row r="36" spans="1:24" x14ac:dyDescent="0.2">
      <c r="A36" s="64">
        <v>33</v>
      </c>
      <c r="B36" s="5" t="s">
        <v>134</v>
      </c>
      <c r="C36" s="8"/>
      <c r="D36" s="9"/>
      <c r="E36" s="10"/>
      <c r="F36" s="8"/>
      <c r="G36" s="9"/>
      <c r="H36" s="10">
        <v>1</v>
      </c>
      <c r="I36" s="8"/>
      <c r="J36" s="9"/>
      <c r="K36" s="10"/>
      <c r="L36" s="8"/>
      <c r="M36" s="9"/>
      <c r="N36" s="10"/>
      <c r="O36" s="8"/>
      <c r="P36" s="9"/>
      <c r="Q36" s="10"/>
      <c r="R36" s="8"/>
      <c r="S36" s="9"/>
      <c r="T36" s="10"/>
      <c r="U36" s="8">
        <f t="shared" si="0"/>
        <v>0</v>
      </c>
      <c r="V36" s="9">
        <f t="shared" si="1"/>
        <v>0</v>
      </c>
      <c r="W36" s="10">
        <f t="shared" si="2"/>
        <v>1</v>
      </c>
      <c r="X36" s="181">
        <f t="shared" si="3"/>
        <v>1</v>
      </c>
    </row>
    <row r="37" spans="1:24" x14ac:dyDescent="0.2">
      <c r="A37" s="64">
        <v>34</v>
      </c>
      <c r="B37" s="5" t="s">
        <v>212</v>
      </c>
      <c r="C37" s="8"/>
      <c r="D37" s="9">
        <v>1</v>
      </c>
      <c r="E37" s="10"/>
      <c r="F37" s="8">
        <v>2</v>
      </c>
      <c r="G37" s="9">
        <v>1</v>
      </c>
      <c r="H37" s="10"/>
      <c r="I37" s="8"/>
      <c r="J37" s="9"/>
      <c r="K37" s="10"/>
      <c r="L37" s="8"/>
      <c r="M37" s="9"/>
      <c r="N37" s="10"/>
      <c r="O37" s="8">
        <v>2</v>
      </c>
      <c r="P37" s="9"/>
      <c r="Q37" s="10"/>
      <c r="R37" s="8"/>
      <c r="S37" s="9"/>
      <c r="T37" s="10"/>
      <c r="U37" s="8">
        <f t="shared" si="0"/>
        <v>4</v>
      </c>
      <c r="V37" s="9">
        <f t="shared" si="1"/>
        <v>2</v>
      </c>
      <c r="W37" s="10">
        <f t="shared" si="2"/>
        <v>0</v>
      </c>
      <c r="X37" s="181">
        <f t="shared" si="3"/>
        <v>4</v>
      </c>
    </row>
    <row r="38" spans="1:24" x14ac:dyDescent="0.2">
      <c r="A38" s="64">
        <v>35</v>
      </c>
      <c r="B38" s="5" t="s">
        <v>118</v>
      </c>
      <c r="C38" s="8"/>
      <c r="D38" s="9"/>
      <c r="E38" s="10"/>
      <c r="F38" s="8"/>
      <c r="G38" s="9"/>
      <c r="H38" s="10"/>
      <c r="I38" s="8"/>
      <c r="J38" s="9"/>
      <c r="K38" s="10"/>
      <c r="L38" s="8"/>
      <c r="M38" s="9"/>
      <c r="N38" s="10"/>
      <c r="O38" s="8"/>
      <c r="P38" s="9"/>
      <c r="Q38" s="10"/>
      <c r="R38" s="8"/>
      <c r="S38" s="9"/>
      <c r="T38" s="10"/>
      <c r="U38" s="8">
        <f t="shared" si="0"/>
        <v>0</v>
      </c>
      <c r="V38" s="9">
        <f t="shared" si="1"/>
        <v>0</v>
      </c>
      <c r="W38" s="10">
        <f t="shared" si="2"/>
        <v>0</v>
      </c>
      <c r="X38" s="181">
        <f t="shared" si="3"/>
        <v>0</v>
      </c>
    </row>
    <row r="39" spans="1:24" x14ac:dyDescent="0.2">
      <c r="A39" s="64">
        <v>36</v>
      </c>
      <c r="B39" s="6" t="s">
        <v>85</v>
      </c>
      <c r="C39" s="8"/>
      <c r="D39" s="9">
        <v>4</v>
      </c>
      <c r="E39" s="10"/>
      <c r="F39" s="8">
        <v>1</v>
      </c>
      <c r="G39" s="9"/>
      <c r="H39" s="10">
        <v>2</v>
      </c>
      <c r="I39" s="8"/>
      <c r="J39" s="9"/>
      <c r="K39" s="10"/>
      <c r="L39" s="8"/>
      <c r="M39" s="9"/>
      <c r="N39" s="10"/>
      <c r="O39" s="8">
        <v>1</v>
      </c>
      <c r="P39" s="9"/>
      <c r="Q39" s="10"/>
      <c r="R39" s="8"/>
      <c r="S39" s="9"/>
      <c r="T39" s="10"/>
      <c r="U39" s="8">
        <f t="shared" si="0"/>
        <v>2</v>
      </c>
      <c r="V39" s="9">
        <f t="shared" si="1"/>
        <v>4</v>
      </c>
      <c r="W39" s="10">
        <f t="shared" si="2"/>
        <v>2</v>
      </c>
      <c r="X39" s="181">
        <f t="shared" si="3"/>
        <v>4</v>
      </c>
    </row>
    <row r="40" spans="1:24" x14ac:dyDescent="0.2">
      <c r="A40" s="64">
        <v>37</v>
      </c>
      <c r="B40" s="5" t="s">
        <v>123</v>
      </c>
      <c r="C40" s="8">
        <v>1</v>
      </c>
      <c r="D40" s="9"/>
      <c r="E40" s="10"/>
      <c r="F40" s="8"/>
      <c r="G40" s="9"/>
      <c r="H40" s="10"/>
      <c r="I40" s="8"/>
      <c r="J40" s="9"/>
      <c r="K40" s="10"/>
      <c r="L40" s="8"/>
      <c r="M40" s="9"/>
      <c r="N40" s="10"/>
      <c r="O40" s="8"/>
      <c r="P40" s="9"/>
      <c r="Q40" s="10"/>
      <c r="R40" s="8"/>
      <c r="S40" s="9"/>
      <c r="T40" s="10"/>
      <c r="U40" s="8">
        <f t="shared" si="0"/>
        <v>1</v>
      </c>
      <c r="V40" s="9">
        <f t="shared" si="1"/>
        <v>0</v>
      </c>
      <c r="W40" s="10">
        <f t="shared" si="2"/>
        <v>0</v>
      </c>
      <c r="X40" s="181">
        <f t="shared" si="3"/>
        <v>1</v>
      </c>
    </row>
    <row r="41" spans="1:24" x14ac:dyDescent="0.2">
      <c r="A41" s="64">
        <v>38</v>
      </c>
      <c r="B41" s="4" t="s">
        <v>34</v>
      </c>
      <c r="C41" s="8">
        <v>6</v>
      </c>
      <c r="D41" s="9">
        <v>10</v>
      </c>
      <c r="E41" s="10"/>
      <c r="F41" s="8"/>
      <c r="G41" s="9"/>
      <c r="H41" s="10"/>
      <c r="I41" s="8"/>
      <c r="J41" s="9"/>
      <c r="K41" s="10"/>
      <c r="L41" s="8"/>
      <c r="M41" s="9"/>
      <c r="N41" s="10"/>
      <c r="O41" s="8"/>
      <c r="P41" s="9"/>
      <c r="Q41" s="10"/>
      <c r="R41" s="8"/>
      <c r="S41" s="9"/>
      <c r="T41" s="10"/>
      <c r="U41" s="8">
        <f t="shared" si="0"/>
        <v>6</v>
      </c>
      <c r="V41" s="9">
        <f t="shared" si="1"/>
        <v>10</v>
      </c>
      <c r="W41" s="10">
        <f t="shared" si="2"/>
        <v>0</v>
      </c>
      <c r="X41" s="181">
        <f t="shared" si="3"/>
        <v>6</v>
      </c>
    </row>
    <row r="42" spans="1:24" x14ac:dyDescent="0.2">
      <c r="A42" s="64">
        <v>39</v>
      </c>
      <c r="B42" s="5" t="s">
        <v>152</v>
      </c>
      <c r="C42" s="8"/>
      <c r="D42" s="9"/>
      <c r="E42" s="10"/>
      <c r="F42" s="8"/>
      <c r="G42" s="9"/>
      <c r="H42" s="10"/>
      <c r="I42" s="8"/>
      <c r="J42" s="9"/>
      <c r="K42" s="10"/>
      <c r="L42" s="8"/>
      <c r="M42" s="9"/>
      <c r="N42" s="10"/>
      <c r="O42" s="8"/>
      <c r="P42" s="9"/>
      <c r="Q42" s="10"/>
      <c r="R42" s="8"/>
      <c r="S42" s="9"/>
      <c r="T42" s="10"/>
      <c r="U42" s="8">
        <f t="shared" si="0"/>
        <v>0</v>
      </c>
      <c r="V42" s="9">
        <f t="shared" si="1"/>
        <v>0</v>
      </c>
      <c r="W42" s="10">
        <f t="shared" si="2"/>
        <v>0</v>
      </c>
      <c r="X42" s="181">
        <f t="shared" si="3"/>
        <v>0</v>
      </c>
    </row>
    <row r="43" spans="1:24" x14ac:dyDescent="0.2">
      <c r="A43" s="64">
        <v>40</v>
      </c>
      <c r="B43" s="4" t="s">
        <v>41</v>
      </c>
      <c r="C43" s="8">
        <v>2</v>
      </c>
      <c r="D43" s="9">
        <v>15</v>
      </c>
      <c r="E43" s="10"/>
      <c r="F43" s="8">
        <v>28</v>
      </c>
      <c r="G43" s="9">
        <v>32</v>
      </c>
      <c r="H43" s="10">
        <v>4</v>
      </c>
      <c r="I43" s="8"/>
      <c r="J43" s="9"/>
      <c r="K43" s="10"/>
      <c r="L43" s="8"/>
      <c r="M43" s="9"/>
      <c r="N43" s="10"/>
      <c r="O43" s="8">
        <v>21</v>
      </c>
      <c r="P43" s="9">
        <v>15</v>
      </c>
      <c r="Q43" s="10"/>
      <c r="R43" s="8"/>
      <c r="S43" s="9"/>
      <c r="T43" s="10"/>
      <c r="U43" s="8">
        <f t="shared" si="0"/>
        <v>51</v>
      </c>
      <c r="V43" s="9">
        <f t="shared" si="1"/>
        <v>62</v>
      </c>
      <c r="W43" s="10">
        <f t="shared" si="2"/>
        <v>4</v>
      </c>
      <c r="X43" s="181">
        <f t="shared" si="3"/>
        <v>55</v>
      </c>
    </row>
    <row r="44" spans="1:24" x14ac:dyDescent="0.2">
      <c r="A44" s="64">
        <v>41</v>
      </c>
      <c r="B44" s="5" t="s">
        <v>153</v>
      </c>
      <c r="C44" s="8"/>
      <c r="D44" s="9"/>
      <c r="E44" s="10"/>
      <c r="F44" s="8"/>
      <c r="G44" s="9"/>
      <c r="H44" s="10"/>
      <c r="I44" s="8"/>
      <c r="J44" s="9"/>
      <c r="K44" s="10"/>
      <c r="L44" s="8"/>
      <c r="M44" s="9"/>
      <c r="N44" s="10"/>
      <c r="O44" s="8"/>
      <c r="P44" s="9"/>
      <c r="Q44" s="10"/>
      <c r="R44" s="8"/>
      <c r="S44" s="9"/>
      <c r="T44" s="10"/>
      <c r="U44" s="8">
        <f t="shared" si="0"/>
        <v>0</v>
      </c>
      <c r="V44" s="9">
        <f t="shared" si="1"/>
        <v>0</v>
      </c>
      <c r="W44" s="10">
        <f t="shared" si="2"/>
        <v>0</v>
      </c>
      <c r="X44" s="181">
        <f t="shared" si="3"/>
        <v>0</v>
      </c>
    </row>
    <row r="45" spans="1:24" x14ac:dyDescent="0.2">
      <c r="A45" s="64">
        <v>42</v>
      </c>
      <c r="B45" s="4" t="s">
        <v>10</v>
      </c>
      <c r="C45" s="8">
        <v>26</v>
      </c>
      <c r="D45" s="9">
        <v>23</v>
      </c>
      <c r="E45" s="10"/>
      <c r="F45" s="8"/>
      <c r="G45" s="9"/>
      <c r="H45" s="10">
        <v>7</v>
      </c>
      <c r="I45" s="8">
        <v>1</v>
      </c>
      <c r="J45" s="9">
        <v>1</v>
      </c>
      <c r="K45" s="10"/>
      <c r="L45" s="8"/>
      <c r="M45" s="9"/>
      <c r="N45" s="10"/>
      <c r="O45" s="8"/>
      <c r="P45" s="9"/>
      <c r="Q45" s="10"/>
      <c r="R45" s="8"/>
      <c r="S45" s="9"/>
      <c r="T45" s="10"/>
      <c r="U45" s="8">
        <f t="shared" si="0"/>
        <v>27</v>
      </c>
      <c r="V45" s="9">
        <f t="shared" si="1"/>
        <v>24</v>
      </c>
      <c r="W45" s="10">
        <f t="shared" si="2"/>
        <v>7</v>
      </c>
      <c r="X45" s="181">
        <f t="shared" si="3"/>
        <v>34</v>
      </c>
    </row>
    <row r="46" spans="1:24" x14ac:dyDescent="0.2">
      <c r="A46" s="64">
        <v>43</v>
      </c>
      <c r="B46" s="4" t="s">
        <v>11</v>
      </c>
      <c r="C46" s="8">
        <v>1130</v>
      </c>
      <c r="D46" s="9">
        <v>944</v>
      </c>
      <c r="E46" s="10"/>
      <c r="F46" s="8">
        <v>1</v>
      </c>
      <c r="G46" s="9"/>
      <c r="H46" s="10">
        <v>54</v>
      </c>
      <c r="I46" s="8">
        <v>10</v>
      </c>
      <c r="J46" s="9">
        <v>8</v>
      </c>
      <c r="K46" s="10"/>
      <c r="L46" s="8">
        <v>1</v>
      </c>
      <c r="M46" s="9"/>
      <c r="N46" s="10"/>
      <c r="O46" s="8"/>
      <c r="P46" s="9"/>
      <c r="Q46" s="10"/>
      <c r="R46" s="8"/>
      <c r="S46" s="9"/>
      <c r="T46" s="10"/>
      <c r="U46" s="8">
        <f t="shared" si="0"/>
        <v>1142</v>
      </c>
      <c r="V46" s="9">
        <f t="shared" si="1"/>
        <v>952</v>
      </c>
      <c r="W46" s="10">
        <f t="shared" si="2"/>
        <v>54</v>
      </c>
      <c r="X46" s="181">
        <f t="shared" si="3"/>
        <v>1196</v>
      </c>
    </row>
    <row r="47" spans="1:24" x14ac:dyDescent="0.2">
      <c r="A47" s="64">
        <v>44</v>
      </c>
      <c r="B47" s="4" t="s">
        <v>60</v>
      </c>
      <c r="C47" s="8">
        <v>11</v>
      </c>
      <c r="D47" s="9">
        <v>39</v>
      </c>
      <c r="E47" s="10"/>
      <c r="F47" s="8"/>
      <c r="G47" s="9"/>
      <c r="H47" s="10">
        <v>17</v>
      </c>
      <c r="I47" s="8">
        <v>305</v>
      </c>
      <c r="J47" s="9">
        <v>265</v>
      </c>
      <c r="K47" s="10"/>
      <c r="L47" s="8"/>
      <c r="M47" s="9"/>
      <c r="N47" s="10"/>
      <c r="O47" s="8">
        <v>2</v>
      </c>
      <c r="P47" s="9">
        <v>2</v>
      </c>
      <c r="Q47" s="10"/>
      <c r="R47" s="8"/>
      <c r="S47" s="9"/>
      <c r="T47" s="10"/>
      <c r="U47" s="8">
        <f t="shared" si="0"/>
        <v>318</v>
      </c>
      <c r="V47" s="9">
        <f t="shared" si="1"/>
        <v>306</v>
      </c>
      <c r="W47" s="10">
        <f t="shared" si="2"/>
        <v>17</v>
      </c>
      <c r="X47" s="181">
        <f t="shared" si="3"/>
        <v>335</v>
      </c>
    </row>
    <row r="48" spans="1:24" x14ac:dyDescent="0.2">
      <c r="A48" s="64">
        <v>45</v>
      </c>
      <c r="B48" s="5" t="s">
        <v>148</v>
      </c>
      <c r="C48" s="8"/>
      <c r="D48" s="9"/>
      <c r="E48" s="10"/>
      <c r="F48" s="8"/>
      <c r="G48" s="9"/>
      <c r="H48" s="10"/>
      <c r="I48" s="8"/>
      <c r="J48" s="9"/>
      <c r="K48" s="10"/>
      <c r="L48" s="8"/>
      <c r="M48" s="9"/>
      <c r="N48" s="10"/>
      <c r="O48" s="8"/>
      <c r="P48" s="9"/>
      <c r="Q48" s="10"/>
      <c r="R48" s="8"/>
      <c r="S48" s="9"/>
      <c r="T48" s="10"/>
      <c r="U48" s="8">
        <f t="shared" si="0"/>
        <v>0</v>
      </c>
      <c r="V48" s="9">
        <f t="shared" si="1"/>
        <v>0</v>
      </c>
      <c r="W48" s="10">
        <f t="shared" si="2"/>
        <v>0</v>
      </c>
      <c r="X48" s="181">
        <f t="shared" si="3"/>
        <v>0</v>
      </c>
    </row>
    <row r="49" spans="1:24" x14ac:dyDescent="0.2">
      <c r="A49" s="64">
        <v>46</v>
      </c>
      <c r="B49" s="5" t="s">
        <v>139</v>
      </c>
      <c r="C49" s="8"/>
      <c r="D49" s="9"/>
      <c r="E49" s="10"/>
      <c r="F49" s="8"/>
      <c r="G49" s="9"/>
      <c r="H49" s="10"/>
      <c r="I49" s="8"/>
      <c r="J49" s="9"/>
      <c r="K49" s="10"/>
      <c r="L49" s="8"/>
      <c r="M49" s="9"/>
      <c r="N49" s="10"/>
      <c r="O49" s="8"/>
      <c r="P49" s="9"/>
      <c r="Q49" s="10"/>
      <c r="R49" s="8"/>
      <c r="S49" s="9"/>
      <c r="T49" s="10"/>
      <c r="U49" s="8">
        <f t="shared" si="0"/>
        <v>0</v>
      </c>
      <c r="V49" s="9">
        <f t="shared" si="1"/>
        <v>0</v>
      </c>
      <c r="W49" s="10">
        <f t="shared" si="2"/>
        <v>0</v>
      </c>
      <c r="X49" s="181">
        <f t="shared" si="3"/>
        <v>0</v>
      </c>
    </row>
    <row r="50" spans="1:24" x14ac:dyDescent="0.2">
      <c r="A50" s="64">
        <v>47</v>
      </c>
      <c r="B50" s="5" t="s">
        <v>136</v>
      </c>
      <c r="C50" s="8"/>
      <c r="D50" s="9"/>
      <c r="E50" s="10"/>
      <c r="F50" s="8"/>
      <c r="G50" s="9"/>
      <c r="H50" s="10"/>
      <c r="I50" s="8"/>
      <c r="J50" s="9"/>
      <c r="K50" s="10"/>
      <c r="L50" s="8"/>
      <c r="M50" s="9"/>
      <c r="N50" s="10"/>
      <c r="O50" s="8"/>
      <c r="P50" s="9"/>
      <c r="Q50" s="10"/>
      <c r="R50" s="8"/>
      <c r="S50" s="9"/>
      <c r="T50" s="10"/>
      <c r="U50" s="8">
        <f t="shared" si="0"/>
        <v>0</v>
      </c>
      <c r="V50" s="9">
        <f t="shared" si="1"/>
        <v>0</v>
      </c>
      <c r="W50" s="10">
        <f t="shared" si="2"/>
        <v>0</v>
      </c>
      <c r="X50" s="181">
        <f t="shared" si="3"/>
        <v>0</v>
      </c>
    </row>
    <row r="51" spans="1:24" x14ac:dyDescent="0.2">
      <c r="A51" s="64">
        <v>48</v>
      </c>
      <c r="B51" s="5" t="s">
        <v>214</v>
      </c>
      <c r="C51" s="8"/>
      <c r="D51" s="9"/>
      <c r="E51" s="10"/>
      <c r="F51" s="8"/>
      <c r="G51" s="9"/>
      <c r="H51" s="10">
        <v>10</v>
      </c>
      <c r="I51" s="8"/>
      <c r="J51" s="9"/>
      <c r="K51" s="10"/>
      <c r="L51" s="8"/>
      <c r="M51" s="9"/>
      <c r="N51" s="10"/>
      <c r="O51" s="8"/>
      <c r="P51" s="9"/>
      <c r="Q51" s="10"/>
      <c r="R51" s="8"/>
      <c r="S51" s="9"/>
      <c r="T51" s="10"/>
      <c r="U51" s="8">
        <f t="shared" si="0"/>
        <v>0</v>
      </c>
      <c r="V51" s="9">
        <f t="shared" si="1"/>
        <v>0</v>
      </c>
      <c r="W51" s="10">
        <f t="shared" si="2"/>
        <v>10</v>
      </c>
      <c r="X51" s="181">
        <f t="shared" si="3"/>
        <v>10</v>
      </c>
    </row>
    <row r="52" spans="1:24" x14ac:dyDescent="0.2">
      <c r="A52" s="64">
        <v>49</v>
      </c>
      <c r="B52" s="5" t="s">
        <v>89</v>
      </c>
      <c r="C52" s="8">
        <v>2</v>
      </c>
      <c r="D52" s="9">
        <v>4</v>
      </c>
      <c r="E52" s="10"/>
      <c r="F52" s="8"/>
      <c r="G52" s="9"/>
      <c r="H52" s="10">
        <v>40</v>
      </c>
      <c r="I52" s="8"/>
      <c r="J52" s="9"/>
      <c r="K52" s="10"/>
      <c r="L52" s="8"/>
      <c r="M52" s="9"/>
      <c r="N52" s="10"/>
      <c r="O52" s="8"/>
      <c r="P52" s="9"/>
      <c r="Q52" s="10"/>
      <c r="R52" s="8"/>
      <c r="S52" s="9"/>
      <c r="T52" s="10"/>
      <c r="U52" s="8">
        <f t="shared" si="0"/>
        <v>2</v>
      </c>
      <c r="V52" s="9">
        <f t="shared" si="1"/>
        <v>4</v>
      </c>
      <c r="W52" s="10">
        <f t="shared" si="2"/>
        <v>40</v>
      </c>
      <c r="X52" s="181">
        <f t="shared" si="3"/>
        <v>42</v>
      </c>
    </row>
    <row r="53" spans="1:24" x14ac:dyDescent="0.2">
      <c r="A53" s="64">
        <v>50</v>
      </c>
      <c r="B53" s="5" t="s">
        <v>78</v>
      </c>
      <c r="C53" s="8">
        <v>5</v>
      </c>
      <c r="D53" s="9">
        <v>9</v>
      </c>
      <c r="E53" s="10"/>
      <c r="F53" s="8">
        <v>3</v>
      </c>
      <c r="G53" s="9">
        <v>1</v>
      </c>
      <c r="H53" s="10"/>
      <c r="I53" s="8"/>
      <c r="J53" s="9"/>
      <c r="K53" s="10"/>
      <c r="L53" s="8">
        <v>1</v>
      </c>
      <c r="M53" s="9">
        <v>1</v>
      </c>
      <c r="N53" s="10"/>
      <c r="O53" s="8">
        <v>5</v>
      </c>
      <c r="P53" s="9">
        <v>2</v>
      </c>
      <c r="Q53" s="10"/>
      <c r="R53" s="8"/>
      <c r="S53" s="9"/>
      <c r="T53" s="10"/>
      <c r="U53" s="8">
        <f t="shared" si="0"/>
        <v>14</v>
      </c>
      <c r="V53" s="9">
        <f t="shared" si="1"/>
        <v>13</v>
      </c>
      <c r="W53" s="10">
        <f t="shared" si="2"/>
        <v>0</v>
      </c>
      <c r="X53" s="181">
        <f t="shared" si="3"/>
        <v>14</v>
      </c>
    </row>
    <row r="54" spans="1:24" x14ac:dyDescent="0.2">
      <c r="A54" s="64">
        <v>51</v>
      </c>
      <c r="B54" s="5" t="s">
        <v>145</v>
      </c>
      <c r="C54" s="8"/>
      <c r="D54" s="9"/>
      <c r="E54" s="10"/>
      <c r="F54" s="8"/>
      <c r="G54" s="9"/>
      <c r="H54" s="10">
        <v>1</v>
      </c>
      <c r="I54" s="8"/>
      <c r="J54" s="9"/>
      <c r="K54" s="10"/>
      <c r="L54" s="8"/>
      <c r="M54" s="9"/>
      <c r="N54" s="10"/>
      <c r="O54" s="8"/>
      <c r="P54" s="9"/>
      <c r="Q54" s="10"/>
      <c r="R54" s="8"/>
      <c r="S54" s="9"/>
      <c r="T54" s="10"/>
      <c r="U54" s="8">
        <f t="shared" si="0"/>
        <v>0</v>
      </c>
      <c r="V54" s="9">
        <f t="shared" si="1"/>
        <v>0</v>
      </c>
      <c r="W54" s="10">
        <f t="shared" si="2"/>
        <v>1</v>
      </c>
      <c r="X54" s="181">
        <f t="shared" si="3"/>
        <v>1</v>
      </c>
    </row>
    <row r="55" spans="1:24" x14ac:dyDescent="0.2">
      <c r="A55" s="64">
        <v>52</v>
      </c>
      <c r="B55" s="5" t="s">
        <v>90</v>
      </c>
      <c r="C55" s="8">
        <v>17</v>
      </c>
      <c r="D55" s="9">
        <v>26</v>
      </c>
      <c r="E55" s="10"/>
      <c r="F55" s="8"/>
      <c r="G55" s="9"/>
      <c r="H55" s="10"/>
      <c r="I55" s="8"/>
      <c r="J55" s="9"/>
      <c r="K55" s="10"/>
      <c r="L55" s="8"/>
      <c r="M55" s="9"/>
      <c r="N55" s="10"/>
      <c r="O55" s="8"/>
      <c r="P55" s="9"/>
      <c r="Q55" s="10"/>
      <c r="R55" s="8"/>
      <c r="S55" s="9"/>
      <c r="T55" s="10"/>
      <c r="U55" s="8">
        <f t="shared" si="0"/>
        <v>17</v>
      </c>
      <c r="V55" s="9">
        <f t="shared" si="1"/>
        <v>26</v>
      </c>
      <c r="W55" s="10">
        <f t="shared" si="2"/>
        <v>0</v>
      </c>
      <c r="X55" s="181">
        <f t="shared" si="3"/>
        <v>17</v>
      </c>
    </row>
    <row r="56" spans="1:24" x14ac:dyDescent="0.2">
      <c r="A56" s="64">
        <v>53</v>
      </c>
      <c r="B56" s="5" t="s">
        <v>79</v>
      </c>
      <c r="C56" s="8">
        <v>16</v>
      </c>
      <c r="D56" s="9">
        <v>14</v>
      </c>
      <c r="E56" s="10"/>
      <c r="F56" s="8">
        <v>2</v>
      </c>
      <c r="G56" s="9">
        <v>1</v>
      </c>
      <c r="H56" s="10">
        <v>2</v>
      </c>
      <c r="I56" s="8"/>
      <c r="J56" s="9"/>
      <c r="K56" s="10"/>
      <c r="L56" s="8"/>
      <c r="M56" s="9"/>
      <c r="N56" s="10"/>
      <c r="O56" s="8"/>
      <c r="P56" s="9"/>
      <c r="Q56" s="10"/>
      <c r="R56" s="8"/>
      <c r="S56" s="9"/>
      <c r="T56" s="10"/>
      <c r="U56" s="8">
        <f t="shared" si="0"/>
        <v>18</v>
      </c>
      <c r="V56" s="9">
        <f t="shared" si="1"/>
        <v>15</v>
      </c>
      <c r="W56" s="10">
        <f t="shared" si="2"/>
        <v>2</v>
      </c>
      <c r="X56" s="181">
        <f t="shared" si="3"/>
        <v>20</v>
      </c>
    </row>
    <row r="57" spans="1:24" x14ac:dyDescent="0.2">
      <c r="A57" s="64">
        <v>54</v>
      </c>
      <c r="B57" s="4" t="s">
        <v>59</v>
      </c>
      <c r="C57" s="8">
        <v>7</v>
      </c>
      <c r="D57" s="9">
        <v>1</v>
      </c>
      <c r="E57" s="10"/>
      <c r="F57" s="8">
        <v>1</v>
      </c>
      <c r="G57" s="9"/>
      <c r="H57" s="10">
        <v>12</v>
      </c>
      <c r="I57" s="8"/>
      <c r="J57" s="9"/>
      <c r="K57" s="10"/>
      <c r="L57" s="8"/>
      <c r="M57" s="9"/>
      <c r="N57" s="10"/>
      <c r="O57" s="8">
        <v>8</v>
      </c>
      <c r="P57" s="9"/>
      <c r="Q57" s="10"/>
      <c r="R57" s="8"/>
      <c r="S57" s="9"/>
      <c r="T57" s="10"/>
      <c r="U57" s="8">
        <f t="shared" si="0"/>
        <v>16</v>
      </c>
      <c r="V57" s="9">
        <f t="shared" si="1"/>
        <v>1</v>
      </c>
      <c r="W57" s="10">
        <f t="shared" si="2"/>
        <v>12</v>
      </c>
      <c r="X57" s="181">
        <f t="shared" si="3"/>
        <v>28</v>
      </c>
    </row>
    <row r="58" spans="1:24" x14ac:dyDescent="0.2">
      <c r="A58" s="64">
        <v>55</v>
      </c>
      <c r="B58" s="4" t="s">
        <v>12</v>
      </c>
      <c r="C58" s="8">
        <v>1996</v>
      </c>
      <c r="D58" s="9">
        <v>2007</v>
      </c>
      <c r="E58" s="10"/>
      <c r="F58" s="8">
        <v>2</v>
      </c>
      <c r="G58" s="9"/>
      <c r="H58" s="10">
        <v>173</v>
      </c>
      <c r="I58" s="8">
        <v>13</v>
      </c>
      <c r="J58" s="9">
        <v>16</v>
      </c>
      <c r="K58" s="10"/>
      <c r="L58" s="8">
        <v>1</v>
      </c>
      <c r="M58" s="9"/>
      <c r="N58" s="10"/>
      <c r="O58" s="8"/>
      <c r="P58" s="9"/>
      <c r="Q58" s="10"/>
      <c r="R58" s="8"/>
      <c r="S58" s="9"/>
      <c r="T58" s="10"/>
      <c r="U58" s="8">
        <f t="shared" si="0"/>
        <v>2012</v>
      </c>
      <c r="V58" s="9">
        <f t="shared" si="1"/>
        <v>2023</v>
      </c>
      <c r="W58" s="10">
        <f t="shared" si="2"/>
        <v>173</v>
      </c>
      <c r="X58" s="181">
        <f t="shared" si="3"/>
        <v>2185</v>
      </c>
    </row>
    <row r="59" spans="1:24" x14ac:dyDescent="0.2">
      <c r="A59" s="64">
        <v>56</v>
      </c>
      <c r="B59" s="5" t="s">
        <v>119</v>
      </c>
      <c r="C59" s="8"/>
      <c r="D59" s="9"/>
      <c r="E59" s="10"/>
      <c r="F59" s="8"/>
      <c r="G59" s="9"/>
      <c r="H59" s="10">
        <v>1</v>
      </c>
      <c r="I59" s="8"/>
      <c r="J59" s="9"/>
      <c r="K59" s="10"/>
      <c r="L59" s="8"/>
      <c r="M59" s="9"/>
      <c r="N59" s="10"/>
      <c r="O59" s="8"/>
      <c r="P59" s="9"/>
      <c r="Q59" s="10"/>
      <c r="R59" s="8"/>
      <c r="S59" s="9"/>
      <c r="T59" s="10"/>
      <c r="U59" s="8">
        <f t="shared" si="0"/>
        <v>0</v>
      </c>
      <c r="V59" s="9">
        <f t="shared" si="1"/>
        <v>0</v>
      </c>
      <c r="W59" s="10">
        <f t="shared" si="2"/>
        <v>1</v>
      </c>
      <c r="X59" s="181">
        <f t="shared" si="3"/>
        <v>1</v>
      </c>
    </row>
    <row r="60" spans="1:24" x14ac:dyDescent="0.2">
      <c r="A60" s="64">
        <v>57</v>
      </c>
      <c r="B60" s="5" t="s">
        <v>110</v>
      </c>
      <c r="C60" s="8"/>
      <c r="D60" s="9"/>
      <c r="E60" s="10"/>
      <c r="F60" s="8"/>
      <c r="G60" s="9"/>
      <c r="H60" s="10">
        <v>8</v>
      </c>
      <c r="I60" s="8"/>
      <c r="J60" s="9"/>
      <c r="K60" s="10"/>
      <c r="L60" s="8"/>
      <c r="M60" s="9"/>
      <c r="N60" s="10"/>
      <c r="O60" s="8"/>
      <c r="P60" s="9"/>
      <c r="Q60" s="10"/>
      <c r="R60" s="8"/>
      <c r="S60" s="9"/>
      <c r="T60" s="10"/>
      <c r="U60" s="8">
        <f t="shared" si="0"/>
        <v>0</v>
      </c>
      <c r="V60" s="9">
        <f t="shared" si="1"/>
        <v>0</v>
      </c>
      <c r="W60" s="10">
        <f t="shared" si="2"/>
        <v>8</v>
      </c>
      <c r="X60" s="181">
        <f t="shared" si="3"/>
        <v>8</v>
      </c>
    </row>
    <row r="61" spans="1:24" x14ac:dyDescent="0.2">
      <c r="A61" s="64">
        <v>58</v>
      </c>
      <c r="B61" s="4" t="s">
        <v>50</v>
      </c>
      <c r="C61" s="8">
        <v>17</v>
      </c>
      <c r="D61" s="9">
        <v>33</v>
      </c>
      <c r="E61" s="10"/>
      <c r="F61" s="8"/>
      <c r="G61" s="9"/>
      <c r="H61" s="10"/>
      <c r="I61" s="8"/>
      <c r="J61" s="9">
        <v>2</v>
      </c>
      <c r="K61" s="10"/>
      <c r="L61" s="8"/>
      <c r="M61" s="9"/>
      <c r="N61" s="10"/>
      <c r="O61" s="8"/>
      <c r="P61" s="9"/>
      <c r="Q61" s="10"/>
      <c r="R61" s="8"/>
      <c r="S61" s="9"/>
      <c r="T61" s="10"/>
      <c r="U61" s="8">
        <f t="shared" si="0"/>
        <v>17</v>
      </c>
      <c r="V61" s="9">
        <f t="shared" si="1"/>
        <v>35</v>
      </c>
      <c r="W61" s="10">
        <f t="shared" si="2"/>
        <v>0</v>
      </c>
      <c r="X61" s="181">
        <f t="shared" si="3"/>
        <v>17</v>
      </c>
    </row>
    <row r="62" spans="1:24" x14ac:dyDescent="0.2">
      <c r="A62" s="64">
        <v>59</v>
      </c>
      <c r="B62" s="4" t="s">
        <v>13</v>
      </c>
      <c r="C62" s="8">
        <v>960</v>
      </c>
      <c r="D62" s="9">
        <v>1139</v>
      </c>
      <c r="E62" s="10"/>
      <c r="F62" s="8">
        <v>2</v>
      </c>
      <c r="G62" s="9">
        <v>3</v>
      </c>
      <c r="H62" s="10">
        <v>716</v>
      </c>
      <c r="I62" s="8">
        <v>26</v>
      </c>
      <c r="J62" s="9">
        <v>28</v>
      </c>
      <c r="K62" s="10"/>
      <c r="L62" s="8"/>
      <c r="M62" s="9">
        <v>1</v>
      </c>
      <c r="N62" s="10"/>
      <c r="O62" s="8"/>
      <c r="P62" s="9"/>
      <c r="Q62" s="10"/>
      <c r="R62" s="8"/>
      <c r="S62" s="9"/>
      <c r="T62" s="10"/>
      <c r="U62" s="8">
        <f t="shared" si="0"/>
        <v>988</v>
      </c>
      <c r="V62" s="9">
        <f t="shared" si="1"/>
        <v>1171</v>
      </c>
      <c r="W62" s="10">
        <f t="shared" si="2"/>
        <v>716</v>
      </c>
      <c r="X62" s="181">
        <f t="shared" si="3"/>
        <v>1704</v>
      </c>
    </row>
    <row r="63" spans="1:24" x14ac:dyDescent="0.2">
      <c r="A63" s="64">
        <v>60</v>
      </c>
      <c r="B63" s="4" t="s">
        <v>42</v>
      </c>
      <c r="C63" s="8">
        <v>10</v>
      </c>
      <c r="D63" s="9">
        <v>6</v>
      </c>
      <c r="E63" s="10"/>
      <c r="F63" s="8"/>
      <c r="G63" s="9"/>
      <c r="H63" s="10"/>
      <c r="I63" s="8">
        <v>1</v>
      </c>
      <c r="J63" s="9"/>
      <c r="K63" s="10"/>
      <c r="L63" s="8"/>
      <c r="M63" s="9"/>
      <c r="N63" s="10"/>
      <c r="O63" s="8"/>
      <c r="P63" s="9">
        <v>3</v>
      </c>
      <c r="Q63" s="10"/>
      <c r="R63" s="8"/>
      <c r="S63" s="9"/>
      <c r="T63" s="10"/>
      <c r="U63" s="8">
        <f t="shared" si="0"/>
        <v>11</v>
      </c>
      <c r="V63" s="9">
        <f t="shared" si="1"/>
        <v>9</v>
      </c>
      <c r="W63" s="10">
        <f t="shared" si="2"/>
        <v>0</v>
      </c>
      <c r="X63" s="181">
        <f t="shared" si="3"/>
        <v>11</v>
      </c>
    </row>
    <row r="64" spans="1:24" x14ac:dyDescent="0.2">
      <c r="A64" s="64">
        <v>61</v>
      </c>
      <c r="B64" s="4" t="s">
        <v>14</v>
      </c>
      <c r="C64" s="8">
        <v>32</v>
      </c>
      <c r="D64" s="9">
        <v>38</v>
      </c>
      <c r="E64" s="10"/>
      <c r="F64" s="8"/>
      <c r="G64" s="9"/>
      <c r="H64" s="10">
        <v>20</v>
      </c>
      <c r="I64" s="8"/>
      <c r="J64" s="9">
        <v>2</v>
      </c>
      <c r="K64" s="10"/>
      <c r="L64" s="8">
        <v>1</v>
      </c>
      <c r="M64" s="9"/>
      <c r="N64" s="10"/>
      <c r="O64" s="8"/>
      <c r="P64" s="9"/>
      <c r="Q64" s="10"/>
      <c r="R64" s="8"/>
      <c r="S64" s="9"/>
      <c r="T64" s="10"/>
      <c r="U64" s="8">
        <f t="shared" si="0"/>
        <v>33</v>
      </c>
      <c r="V64" s="9">
        <f t="shared" si="1"/>
        <v>40</v>
      </c>
      <c r="W64" s="10">
        <f t="shared" si="2"/>
        <v>20</v>
      </c>
      <c r="X64" s="181">
        <f t="shared" si="3"/>
        <v>53</v>
      </c>
    </row>
    <row r="65" spans="1:24" x14ac:dyDescent="0.2">
      <c r="A65" s="64">
        <v>62</v>
      </c>
      <c r="B65" s="4" t="s">
        <v>15</v>
      </c>
      <c r="C65" s="8">
        <v>323</v>
      </c>
      <c r="D65" s="9">
        <v>91</v>
      </c>
      <c r="E65" s="10"/>
      <c r="F65" s="8">
        <v>6</v>
      </c>
      <c r="G65" s="9">
        <v>8</v>
      </c>
      <c r="H65" s="10">
        <v>263</v>
      </c>
      <c r="I65" s="8">
        <v>6</v>
      </c>
      <c r="J65" s="9">
        <v>3</v>
      </c>
      <c r="K65" s="10"/>
      <c r="L65" s="8">
        <v>1</v>
      </c>
      <c r="M65" s="9"/>
      <c r="N65" s="10"/>
      <c r="O65" s="8"/>
      <c r="P65" s="9"/>
      <c r="Q65" s="10"/>
      <c r="R65" s="8"/>
      <c r="S65" s="9"/>
      <c r="T65" s="10"/>
      <c r="U65" s="8">
        <f t="shared" si="0"/>
        <v>336</v>
      </c>
      <c r="V65" s="9">
        <f t="shared" si="1"/>
        <v>102</v>
      </c>
      <c r="W65" s="10">
        <f t="shared" si="2"/>
        <v>263</v>
      </c>
      <c r="X65" s="181">
        <f t="shared" si="3"/>
        <v>599</v>
      </c>
    </row>
    <row r="66" spans="1:24" x14ac:dyDescent="0.2">
      <c r="A66" s="64">
        <v>63</v>
      </c>
      <c r="B66" s="4" t="s">
        <v>40</v>
      </c>
      <c r="C66" s="8">
        <v>5</v>
      </c>
      <c r="D66" s="9">
        <v>7</v>
      </c>
      <c r="E66" s="10"/>
      <c r="F66" s="8"/>
      <c r="G66" s="9"/>
      <c r="H66" s="10">
        <v>9</v>
      </c>
      <c r="I66" s="8">
        <v>3</v>
      </c>
      <c r="J66" s="9">
        <v>3</v>
      </c>
      <c r="K66" s="10"/>
      <c r="L66" s="8"/>
      <c r="M66" s="9"/>
      <c r="N66" s="10"/>
      <c r="O66" s="8"/>
      <c r="P66" s="9"/>
      <c r="Q66" s="10"/>
      <c r="R66" s="8"/>
      <c r="S66" s="9"/>
      <c r="T66" s="10"/>
      <c r="U66" s="8">
        <f t="shared" si="0"/>
        <v>8</v>
      </c>
      <c r="V66" s="9">
        <f t="shared" si="1"/>
        <v>10</v>
      </c>
      <c r="W66" s="10">
        <f t="shared" si="2"/>
        <v>9</v>
      </c>
      <c r="X66" s="181">
        <f t="shared" si="3"/>
        <v>17</v>
      </c>
    </row>
    <row r="67" spans="1:24" x14ac:dyDescent="0.2">
      <c r="A67" s="64">
        <v>64</v>
      </c>
      <c r="B67" s="4" t="s">
        <v>16</v>
      </c>
      <c r="C67" s="8">
        <v>105</v>
      </c>
      <c r="D67" s="9">
        <v>82</v>
      </c>
      <c r="E67" s="10"/>
      <c r="F67" s="8"/>
      <c r="G67" s="9"/>
      <c r="H67" s="10">
        <v>13</v>
      </c>
      <c r="I67" s="8">
        <v>3</v>
      </c>
      <c r="J67" s="9">
        <v>1</v>
      </c>
      <c r="K67" s="10"/>
      <c r="L67" s="8"/>
      <c r="M67" s="9"/>
      <c r="N67" s="10"/>
      <c r="O67" s="8"/>
      <c r="P67" s="9"/>
      <c r="Q67" s="10"/>
      <c r="R67" s="8"/>
      <c r="S67" s="9"/>
      <c r="T67" s="10"/>
      <c r="U67" s="8">
        <f t="shared" si="0"/>
        <v>108</v>
      </c>
      <c r="V67" s="9">
        <f t="shared" si="1"/>
        <v>83</v>
      </c>
      <c r="W67" s="10">
        <f t="shared" si="2"/>
        <v>13</v>
      </c>
      <c r="X67" s="181">
        <f t="shared" si="3"/>
        <v>121</v>
      </c>
    </row>
    <row r="68" spans="1:24" x14ac:dyDescent="0.2">
      <c r="A68" s="64">
        <v>65</v>
      </c>
      <c r="B68" s="4" t="s">
        <v>17</v>
      </c>
      <c r="C68" s="8">
        <v>565</v>
      </c>
      <c r="D68" s="9">
        <v>520</v>
      </c>
      <c r="E68" s="10"/>
      <c r="F68" s="8"/>
      <c r="G68" s="9"/>
      <c r="H68" s="10">
        <v>14</v>
      </c>
      <c r="I68" s="8">
        <v>1</v>
      </c>
      <c r="J68" s="9">
        <v>5</v>
      </c>
      <c r="K68" s="10"/>
      <c r="L68" s="8"/>
      <c r="M68" s="9"/>
      <c r="N68" s="10"/>
      <c r="O68" s="8"/>
      <c r="P68" s="9"/>
      <c r="Q68" s="10"/>
      <c r="R68" s="8"/>
      <c r="S68" s="9"/>
      <c r="T68" s="10"/>
      <c r="U68" s="8">
        <f t="shared" si="0"/>
        <v>566</v>
      </c>
      <c r="V68" s="9">
        <f t="shared" si="1"/>
        <v>525</v>
      </c>
      <c r="W68" s="10">
        <f t="shared" si="2"/>
        <v>14</v>
      </c>
      <c r="X68" s="181">
        <f t="shared" si="3"/>
        <v>580</v>
      </c>
    </row>
    <row r="69" spans="1:24" x14ac:dyDescent="0.2">
      <c r="A69" s="64">
        <v>66</v>
      </c>
      <c r="B69" s="4" t="s">
        <v>18</v>
      </c>
      <c r="C69" s="8">
        <v>302</v>
      </c>
      <c r="D69" s="9">
        <v>408</v>
      </c>
      <c r="E69" s="10"/>
      <c r="F69" s="8">
        <v>2</v>
      </c>
      <c r="G69" s="9"/>
      <c r="H69" s="10">
        <v>21</v>
      </c>
      <c r="I69" s="8">
        <v>19</v>
      </c>
      <c r="J69" s="9">
        <v>15</v>
      </c>
      <c r="K69" s="10"/>
      <c r="L69" s="8"/>
      <c r="M69" s="9"/>
      <c r="N69" s="10"/>
      <c r="O69" s="8">
        <v>6</v>
      </c>
      <c r="P69" s="9">
        <v>1</v>
      </c>
      <c r="Q69" s="10"/>
      <c r="R69" s="8"/>
      <c r="S69" s="9"/>
      <c r="T69" s="10"/>
      <c r="U69" s="8">
        <f t="shared" ref="U69:U132" si="4">SUM(C69+F69+I69+L69+O69+R69)</f>
        <v>329</v>
      </c>
      <c r="V69" s="9">
        <f t="shared" ref="V69:V132" si="5">D69+G69+J69+M69+P69+S69</f>
        <v>424</v>
      </c>
      <c r="W69" s="10">
        <f t="shared" ref="W69:W132" si="6">E69+H69+K69+N69+Q69+T69</f>
        <v>21</v>
      </c>
      <c r="X69" s="181">
        <f t="shared" ref="X69:X132" si="7">U69+W69</f>
        <v>350</v>
      </c>
    </row>
    <row r="70" spans="1:24" x14ac:dyDescent="0.2">
      <c r="A70" s="64">
        <v>67</v>
      </c>
      <c r="B70" s="4" t="s">
        <v>55</v>
      </c>
      <c r="C70" s="8">
        <v>2</v>
      </c>
      <c r="D70" s="9">
        <v>1</v>
      </c>
      <c r="E70" s="10"/>
      <c r="F70" s="8"/>
      <c r="G70" s="9"/>
      <c r="H70" s="10">
        <v>1</v>
      </c>
      <c r="I70" s="8"/>
      <c r="J70" s="9"/>
      <c r="K70" s="10"/>
      <c r="L70" s="8"/>
      <c r="M70" s="9"/>
      <c r="N70" s="10"/>
      <c r="O70" s="8"/>
      <c r="P70" s="9"/>
      <c r="Q70" s="10"/>
      <c r="R70" s="8"/>
      <c r="S70" s="9"/>
      <c r="T70" s="10"/>
      <c r="U70" s="8">
        <f t="shared" si="4"/>
        <v>2</v>
      </c>
      <c r="V70" s="9">
        <f t="shared" si="5"/>
        <v>1</v>
      </c>
      <c r="W70" s="10">
        <f t="shared" si="6"/>
        <v>1</v>
      </c>
      <c r="X70" s="181">
        <f t="shared" si="7"/>
        <v>3</v>
      </c>
    </row>
    <row r="71" spans="1:24" x14ac:dyDescent="0.2">
      <c r="A71" s="64">
        <v>68</v>
      </c>
      <c r="B71" s="5" t="s">
        <v>154</v>
      </c>
      <c r="C71" s="8"/>
      <c r="D71" s="9"/>
      <c r="E71" s="10"/>
      <c r="F71" s="8"/>
      <c r="G71" s="9"/>
      <c r="H71" s="10"/>
      <c r="I71" s="8"/>
      <c r="J71" s="9"/>
      <c r="K71" s="10"/>
      <c r="L71" s="8"/>
      <c r="M71" s="9"/>
      <c r="N71" s="10"/>
      <c r="O71" s="8"/>
      <c r="P71" s="9"/>
      <c r="Q71" s="10"/>
      <c r="R71" s="8"/>
      <c r="S71" s="9"/>
      <c r="T71" s="10"/>
      <c r="U71" s="8">
        <f t="shared" si="4"/>
        <v>0</v>
      </c>
      <c r="V71" s="9">
        <f t="shared" si="5"/>
        <v>0</v>
      </c>
      <c r="W71" s="10">
        <f t="shared" si="6"/>
        <v>0</v>
      </c>
      <c r="X71" s="181">
        <f t="shared" si="7"/>
        <v>0</v>
      </c>
    </row>
    <row r="72" spans="1:24" x14ac:dyDescent="0.2">
      <c r="A72" s="64">
        <v>69</v>
      </c>
      <c r="B72" s="4" t="s">
        <v>25</v>
      </c>
      <c r="C72" s="8">
        <v>19</v>
      </c>
      <c r="D72" s="9">
        <v>28</v>
      </c>
      <c r="E72" s="10"/>
      <c r="F72" s="8"/>
      <c r="G72" s="9"/>
      <c r="H72" s="10">
        <v>19</v>
      </c>
      <c r="I72" s="8">
        <v>4</v>
      </c>
      <c r="J72" s="9">
        <v>4</v>
      </c>
      <c r="K72" s="10"/>
      <c r="L72" s="8">
        <v>1</v>
      </c>
      <c r="M72" s="9"/>
      <c r="N72" s="10"/>
      <c r="O72" s="8"/>
      <c r="P72" s="9"/>
      <c r="Q72" s="10"/>
      <c r="R72" s="8"/>
      <c r="S72" s="9"/>
      <c r="T72" s="10"/>
      <c r="U72" s="8">
        <f t="shared" si="4"/>
        <v>24</v>
      </c>
      <c r="V72" s="9">
        <f t="shared" si="5"/>
        <v>32</v>
      </c>
      <c r="W72" s="10">
        <f t="shared" si="6"/>
        <v>19</v>
      </c>
      <c r="X72" s="181">
        <f t="shared" si="7"/>
        <v>43</v>
      </c>
    </row>
    <row r="73" spans="1:24" x14ac:dyDescent="0.2">
      <c r="A73" s="64">
        <v>70</v>
      </c>
      <c r="B73" s="4" t="s">
        <v>39</v>
      </c>
      <c r="C73" s="8">
        <v>761</v>
      </c>
      <c r="D73" s="9">
        <v>726</v>
      </c>
      <c r="E73" s="10"/>
      <c r="F73" s="8"/>
      <c r="G73" s="9"/>
      <c r="H73" s="10"/>
      <c r="I73" s="8">
        <v>1</v>
      </c>
      <c r="J73" s="9"/>
      <c r="K73" s="10"/>
      <c r="L73" s="8"/>
      <c r="M73" s="9"/>
      <c r="N73" s="10"/>
      <c r="O73" s="8"/>
      <c r="P73" s="9"/>
      <c r="Q73" s="10"/>
      <c r="R73" s="8"/>
      <c r="S73" s="9"/>
      <c r="T73" s="10"/>
      <c r="U73" s="8">
        <f t="shared" si="4"/>
        <v>762</v>
      </c>
      <c r="V73" s="9">
        <f t="shared" si="5"/>
        <v>726</v>
      </c>
      <c r="W73" s="10">
        <f t="shared" si="6"/>
        <v>0</v>
      </c>
      <c r="X73" s="181">
        <f t="shared" si="7"/>
        <v>762</v>
      </c>
    </row>
    <row r="74" spans="1:24" x14ac:dyDescent="0.2">
      <c r="A74" s="64">
        <v>71</v>
      </c>
      <c r="B74" s="5" t="s">
        <v>150</v>
      </c>
      <c r="C74" s="8"/>
      <c r="D74" s="9"/>
      <c r="E74" s="10"/>
      <c r="F74" s="8"/>
      <c r="G74" s="9"/>
      <c r="H74" s="10"/>
      <c r="I74" s="8"/>
      <c r="J74" s="9"/>
      <c r="K74" s="10"/>
      <c r="L74" s="8"/>
      <c r="M74" s="9"/>
      <c r="N74" s="10"/>
      <c r="O74" s="8"/>
      <c r="P74" s="9"/>
      <c r="Q74" s="10"/>
      <c r="R74" s="8"/>
      <c r="S74" s="9"/>
      <c r="T74" s="10"/>
      <c r="U74" s="8">
        <f t="shared" si="4"/>
        <v>0</v>
      </c>
      <c r="V74" s="9">
        <f t="shared" si="5"/>
        <v>0</v>
      </c>
      <c r="W74" s="10">
        <f t="shared" si="6"/>
        <v>0</v>
      </c>
      <c r="X74" s="181">
        <f t="shared" si="7"/>
        <v>0</v>
      </c>
    </row>
    <row r="75" spans="1:24" x14ac:dyDescent="0.2">
      <c r="A75" s="64">
        <v>72</v>
      </c>
      <c r="B75" s="5" t="s">
        <v>129</v>
      </c>
      <c r="C75" s="8"/>
      <c r="D75" s="9"/>
      <c r="E75" s="10"/>
      <c r="F75" s="8"/>
      <c r="G75" s="9"/>
      <c r="H75" s="10"/>
      <c r="I75" s="8"/>
      <c r="J75" s="9"/>
      <c r="K75" s="10"/>
      <c r="L75" s="8"/>
      <c r="M75" s="9"/>
      <c r="N75" s="10"/>
      <c r="O75" s="8"/>
      <c r="P75" s="9"/>
      <c r="Q75" s="10"/>
      <c r="R75" s="8"/>
      <c r="S75" s="9"/>
      <c r="T75" s="10"/>
      <c r="U75" s="8">
        <f t="shared" si="4"/>
        <v>0</v>
      </c>
      <c r="V75" s="9">
        <f t="shared" si="5"/>
        <v>0</v>
      </c>
      <c r="W75" s="10">
        <f t="shared" si="6"/>
        <v>0</v>
      </c>
      <c r="X75" s="181">
        <f t="shared" si="7"/>
        <v>0</v>
      </c>
    </row>
    <row r="76" spans="1:24" x14ac:dyDescent="0.2">
      <c r="A76" s="64">
        <v>73</v>
      </c>
      <c r="B76" s="4" t="s">
        <v>26</v>
      </c>
      <c r="C76" s="8">
        <v>63</v>
      </c>
      <c r="D76" s="9">
        <v>50</v>
      </c>
      <c r="E76" s="10"/>
      <c r="F76" s="8"/>
      <c r="G76" s="9"/>
      <c r="H76" s="10">
        <v>665</v>
      </c>
      <c r="I76" s="8">
        <v>1</v>
      </c>
      <c r="J76" s="9">
        <v>1</v>
      </c>
      <c r="K76" s="10"/>
      <c r="L76" s="8"/>
      <c r="M76" s="9"/>
      <c r="N76" s="10"/>
      <c r="O76" s="8"/>
      <c r="P76" s="9"/>
      <c r="Q76" s="10"/>
      <c r="R76" s="8"/>
      <c r="S76" s="9"/>
      <c r="T76" s="10"/>
      <c r="U76" s="8">
        <f t="shared" si="4"/>
        <v>64</v>
      </c>
      <c r="V76" s="9">
        <f t="shared" si="5"/>
        <v>51</v>
      </c>
      <c r="W76" s="10">
        <f t="shared" si="6"/>
        <v>665</v>
      </c>
      <c r="X76" s="181">
        <f t="shared" si="7"/>
        <v>729</v>
      </c>
    </row>
    <row r="77" spans="1:24" x14ac:dyDescent="0.2">
      <c r="A77" s="64">
        <v>74</v>
      </c>
      <c r="B77" s="4" t="s">
        <v>106</v>
      </c>
      <c r="C77" s="8"/>
      <c r="D77" s="9"/>
      <c r="E77" s="10"/>
      <c r="F77" s="8">
        <v>2</v>
      </c>
      <c r="G77" s="9">
        <v>2</v>
      </c>
      <c r="H77" s="10"/>
      <c r="I77" s="8"/>
      <c r="J77" s="9"/>
      <c r="K77" s="10"/>
      <c r="L77" s="8"/>
      <c r="M77" s="9"/>
      <c r="N77" s="10"/>
      <c r="O77" s="8"/>
      <c r="P77" s="9"/>
      <c r="Q77" s="10"/>
      <c r="R77" s="8"/>
      <c r="S77" s="9"/>
      <c r="T77" s="10"/>
      <c r="U77" s="8">
        <f t="shared" si="4"/>
        <v>2</v>
      </c>
      <c r="V77" s="9">
        <f t="shared" si="5"/>
        <v>2</v>
      </c>
      <c r="W77" s="10">
        <f t="shared" si="6"/>
        <v>0</v>
      </c>
      <c r="X77" s="181">
        <f t="shared" si="7"/>
        <v>2</v>
      </c>
    </row>
    <row r="78" spans="1:24" x14ac:dyDescent="0.2">
      <c r="A78" s="64">
        <v>75</v>
      </c>
      <c r="B78" s="4" t="s">
        <v>47</v>
      </c>
      <c r="C78" s="8">
        <v>2</v>
      </c>
      <c r="D78" s="9">
        <v>2</v>
      </c>
      <c r="E78" s="10"/>
      <c r="F78" s="8"/>
      <c r="G78" s="9"/>
      <c r="H78" s="10"/>
      <c r="I78" s="8"/>
      <c r="J78" s="9"/>
      <c r="K78" s="10"/>
      <c r="L78" s="8"/>
      <c r="M78" s="9"/>
      <c r="N78" s="10"/>
      <c r="O78" s="8"/>
      <c r="P78" s="9"/>
      <c r="Q78" s="10"/>
      <c r="R78" s="8"/>
      <c r="S78" s="9"/>
      <c r="T78" s="10"/>
      <c r="U78" s="8">
        <f t="shared" si="4"/>
        <v>2</v>
      </c>
      <c r="V78" s="9">
        <f t="shared" si="5"/>
        <v>2</v>
      </c>
      <c r="W78" s="10">
        <f t="shared" si="6"/>
        <v>0</v>
      </c>
      <c r="X78" s="181">
        <f t="shared" si="7"/>
        <v>2</v>
      </c>
    </row>
    <row r="79" spans="1:24" x14ac:dyDescent="0.2">
      <c r="A79" s="64">
        <v>76</v>
      </c>
      <c r="B79" s="5" t="s">
        <v>91</v>
      </c>
      <c r="C79" s="8">
        <v>2</v>
      </c>
      <c r="D79" s="9">
        <v>1</v>
      </c>
      <c r="E79" s="10"/>
      <c r="F79" s="8"/>
      <c r="G79" s="9"/>
      <c r="H79" s="10"/>
      <c r="I79" s="8"/>
      <c r="J79" s="9"/>
      <c r="K79" s="10"/>
      <c r="L79" s="8"/>
      <c r="M79" s="9"/>
      <c r="N79" s="10"/>
      <c r="O79" s="8"/>
      <c r="P79" s="9"/>
      <c r="Q79" s="10"/>
      <c r="R79" s="8"/>
      <c r="S79" s="9"/>
      <c r="T79" s="10"/>
      <c r="U79" s="8">
        <f t="shared" si="4"/>
        <v>2</v>
      </c>
      <c r="V79" s="9">
        <f t="shared" si="5"/>
        <v>1</v>
      </c>
      <c r="W79" s="10">
        <f t="shared" si="6"/>
        <v>0</v>
      </c>
      <c r="X79" s="181">
        <f t="shared" si="7"/>
        <v>2</v>
      </c>
    </row>
    <row r="80" spans="1:24" x14ac:dyDescent="0.2">
      <c r="A80" s="64">
        <v>77</v>
      </c>
      <c r="B80" s="5" t="s">
        <v>82</v>
      </c>
      <c r="C80" s="8">
        <v>6</v>
      </c>
      <c r="D80" s="9">
        <v>5</v>
      </c>
      <c r="E80" s="10"/>
      <c r="F80" s="8"/>
      <c r="G80" s="9"/>
      <c r="H80" s="10"/>
      <c r="I80" s="8"/>
      <c r="J80" s="9">
        <v>1</v>
      </c>
      <c r="K80" s="10"/>
      <c r="L80" s="8"/>
      <c r="M80" s="9"/>
      <c r="N80" s="10"/>
      <c r="O80" s="8"/>
      <c r="P80" s="9"/>
      <c r="Q80" s="10"/>
      <c r="R80" s="8"/>
      <c r="S80" s="9"/>
      <c r="T80" s="10"/>
      <c r="U80" s="8">
        <f t="shared" si="4"/>
        <v>6</v>
      </c>
      <c r="V80" s="9">
        <f t="shared" si="5"/>
        <v>6</v>
      </c>
      <c r="W80" s="10">
        <f t="shared" si="6"/>
        <v>0</v>
      </c>
      <c r="X80" s="181">
        <f t="shared" si="7"/>
        <v>6</v>
      </c>
    </row>
    <row r="81" spans="1:24" x14ac:dyDescent="0.2">
      <c r="A81" s="64">
        <v>78</v>
      </c>
      <c r="B81" s="5" t="s">
        <v>92</v>
      </c>
      <c r="C81" s="8">
        <v>2</v>
      </c>
      <c r="D81" s="9">
        <v>4</v>
      </c>
      <c r="E81" s="10"/>
      <c r="F81" s="8"/>
      <c r="G81" s="9"/>
      <c r="H81" s="10"/>
      <c r="I81" s="8"/>
      <c r="J81" s="9"/>
      <c r="K81" s="10"/>
      <c r="L81" s="8"/>
      <c r="M81" s="9"/>
      <c r="N81" s="10"/>
      <c r="O81" s="8"/>
      <c r="P81" s="9"/>
      <c r="Q81" s="10"/>
      <c r="R81" s="8"/>
      <c r="S81" s="9"/>
      <c r="T81" s="10"/>
      <c r="U81" s="8">
        <f t="shared" si="4"/>
        <v>2</v>
      </c>
      <c r="V81" s="9">
        <f t="shared" si="5"/>
        <v>4</v>
      </c>
      <c r="W81" s="10">
        <f t="shared" si="6"/>
        <v>0</v>
      </c>
      <c r="X81" s="181">
        <f t="shared" si="7"/>
        <v>2</v>
      </c>
    </row>
    <row r="82" spans="1:24" x14ac:dyDescent="0.2">
      <c r="A82" s="64">
        <v>79</v>
      </c>
      <c r="B82" s="4" t="s">
        <v>68</v>
      </c>
      <c r="C82" s="8">
        <v>2</v>
      </c>
      <c r="D82" s="9"/>
      <c r="E82" s="10"/>
      <c r="F82" s="8"/>
      <c r="G82" s="9"/>
      <c r="H82" s="10">
        <v>22</v>
      </c>
      <c r="I82" s="8"/>
      <c r="J82" s="9"/>
      <c r="K82" s="10"/>
      <c r="L82" s="8"/>
      <c r="M82" s="9"/>
      <c r="N82" s="10"/>
      <c r="O82" s="8"/>
      <c r="P82" s="9"/>
      <c r="Q82" s="10"/>
      <c r="R82" s="8"/>
      <c r="S82" s="9"/>
      <c r="T82" s="10"/>
      <c r="U82" s="8">
        <f t="shared" si="4"/>
        <v>2</v>
      </c>
      <c r="V82" s="9">
        <f t="shared" si="5"/>
        <v>0</v>
      </c>
      <c r="W82" s="10">
        <f t="shared" si="6"/>
        <v>22</v>
      </c>
      <c r="X82" s="181">
        <f t="shared" si="7"/>
        <v>24</v>
      </c>
    </row>
    <row r="83" spans="1:24" x14ac:dyDescent="0.2">
      <c r="A83" s="64">
        <v>80</v>
      </c>
      <c r="B83" s="5" t="s">
        <v>124</v>
      </c>
      <c r="C83" s="8"/>
      <c r="D83" s="9"/>
      <c r="E83" s="10"/>
      <c r="F83" s="8"/>
      <c r="G83" s="9"/>
      <c r="H83" s="10"/>
      <c r="I83" s="8"/>
      <c r="J83" s="9"/>
      <c r="K83" s="10"/>
      <c r="L83" s="8"/>
      <c r="M83" s="9"/>
      <c r="N83" s="10"/>
      <c r="O83" s="8"/>
      <c r="P83" s="9"/>
      <c r="Q83" s="10"/>
      <c r="R83" s="8"/>
      <c r="S83" s="9"/>
      <c r="T83" s="10"/>
      <c r="U83" s="8">
        <f t="shared" si="4"/>
        <v>0</v>
      </c>
      <c r="V83" s="9">
        <f t="shared" si="5"/>
        <v>0</v>
      </c>
      <c r="W83" s="10">
        <f t="shared" si="6"/>
        <v>0</v>
      </c>
      <c r="X83" s="181">
        <f t="shared" si="7"/>
        <v>0</v>
      </c>
    </row>
    <row r="84" spans="1:24" x14ac:dyDescent="0.2">
      <c r="A84" s="64">
        <v>81</v>
      </c>
      <c r="B84" s="5" t="s">
        <v>121</v>
      </c>
      <c r="C84" s="8"/>
      <c r="D84" s="9"/>
      <c r="E84" s="10"/>
      <c r="F84" s="8"/>
      <c r="G84" s="9"/>
      <c r="H84" s="10"/>
      <c r="I84" s="8"/>
      <c r="J84" s="9"/>
      <c r="K84" s="10"/>
      <c r="L84" s="8"/>
      <c r="M84" s="9"/>
      <c r="N84" s="10"/>
      <c r="O84" s="8"/>
      <c r="P84" s="9"/>
      <c r="Q84" s="10"/>
      <c r="R84" s="8"/>
      <c r="S84" s="9"/>
      <c r="T84" s="10"/>
      <c r="U84" s="8">
        <f t="shared" si="4"/>
        <v>0</v>
      </c>
      <c r="V84" s="9">
        <f t="shared" si="5"/>
        <v>0</v>
      </c>
      <c r="W84" s="10">
        <f t="shared" si="6"/>
        <v>0</v>
      </c>
      <c r="X84" s="181">
        <f t="shared" si="7"/>
        <v>0</v>
      </c>
    </row>
    <row r="85" spans="1:24" x14ac:dyDescent="0.2">
      <c r="A85" s="64">
        <v>82</v>
      </c>
      <c r="B85" s="5" t="s">
        <v>107</v>
      </c>
      <c r="C85" s="8">
        <v>1</v>
      </c>
      <c r="D85" s="9"/>
      <c r="E85" s="10"/>
      <c r="F85" s="8"/>
      <c r="G85" s="9"/>
      <c r="H85" s="10"/>
      <c r="I85" s="8"/>
      <c r="J85" s="9"/>
      <c r="K85" s="10"/>
      <c r="L85" s="8"/>
      <c r="M85" s="9"/>
      <c r="N85" s="10"/>
      <c r="O85" s="8"/>
      <c r="P85" s="9"/>
      <c r="Q85" s="10"/>
      <c r="R85" s="8"/>
      <c r="S85" s="9"/>
      <c r="T85" s="10"/>
      <c r="U85" s="8">
        <f t="shared" si="4"/>
        <v>1</v>
      </c>
      <c r="V85" s="9">
        <f t="shared" si="5"/>
        <v>0</v>
      </c>
      <c r="W85" s="10">
        <f t="shared" si="6"/>
        <v>0</v>
      </c>
      <c r="X85" s="181">
        <f t="shared" si="7"/>
        <v>1</v>
      </c>
    </row>
    <row r="86" spans="1:24" x14ac:dyDescent="0.2">
      <c r="A86" s="64">
        <v>83</v>
      </c>
      <c r="B86" s="5" t="s">
        <v>120</v>
      </c>
      <c r="C86" s="8"/>
      <c r="D86" s="9">
        <v>1</v>
      </c>
      <c r="E86" s="10"/>
      <c r="F86" s="8"/>
      <c r="G86" s="9"/>
      <c r="H86" s="10">
        <v>22</v>
      </c>
      <c r="I86" s="8"/>
      <c r="J86" s="9"/>
      <c r="K86" s="10"/>
      <c r="L86" s="8"/>
      <c r="M86" s="9"/>
      <c r="N86" s="10"/>
      <c r="O86" s="8"/>
      <c r="P86" s="9"/>
      <c r="Q86" s="10"/>
      <c r="R86" s="8"/>
      <c r="S86" s="9"/>
      <c r="T86" s="10"/>
      <c r="U86" s="8">
        <f t="shared" si="4"/>
        <v>0</v>
      </c>
      <c r="V86" s="9">
        <f t="shared" si="5"/>
        <v>1</v>
      </c>
      <c r="W86" s="10">
        <f t="shared" si="6"/>
        <v>22</v>
      </c>
      <c r="X86" s="181">
        <f t="shared" si="7"/>
        <v>22</v>
      </c>
    </row>
    <row r="87" spans="1:24" x14ac:dyDescent="0.2">
      <c r="A87" s="64">
        <v>84</v>
      </c>
      <c r="B87" s="4" t="s">
        <v>48</v>
      </c>
      <c r="C87" s="8"/>
      <c r="D87" s="9"/>
      <c r="E87" s="10"/>
      <c r="F87" s="8"/>
      <c r="G87" s="9"/>
      <c r="H87" s="10"/>
      <c r="I87" s="8"/>
      <c r="J87" s="9"/>
      <c r="K87" s="10"/>
      <c r="L87" s="8"/>
      <c r="M87" s="9"/>
      <c r="N87" s="10"/>
      <c r="O87" s="8"/>
      <c r="P87" s="9"/>
      <c r="Q87" s="10"/>
      <c r="R87" s="8"/>
      <c r="S87" s="9"/>
      <c r="T87" s="10"/>
      <c r="U87" s="8">
        <f t="shared" si="4"/>
        <v>0</v>
      </c>
      <c r="V87" s="9">
        <f t="shared" si="5"/>
        <v>0</v>
      </c>
      <c r="W87" s="10">
        <f t="shared" si="6"/>
        <v>0</v>
      </c>
      <c r="X87" s="181">
        <f t="shared" si="7"/>
        <v>0</v>
      </c>
    </row>
    <row r="88" spans="1:24" x14ac:dyDescent="0.2">
      <c r="A88" s="64">
        <v>85</v>
      </c>
      <c r="B88" s="5" t="s">
        <v>93</v>
      </c>
      <c r="C88" s="8">
        <v>2</v>
      </c>
      <c r="D88" s="9">
        <v>1</v>
      </c>
      <c r="E88" s="10"/>
      <c r="F88" s="8"/>
      <c r="G88" s="9"/>
      <c r="H88" s="10">
        <v>1</v>
      </c>
      <c r="I88" s="8"/>
      <c r="J88" s="9"/>
      <c r="K88" s="10"/>
      <c r="L88" s="8"/>
      <c r="M88" s="9"/>
      <c r="N88" s="10"/>
      <c r="O88" s="8"/>
      <c r="P88" s="9"/>
      <c r="Q88" s="10"/>
      <c r="R88" s="8"/>
      <c r="S88" s="9"/>
      <c r="T88" s="10"/>
      <c r="U88" s="8">
        <f t="shared" si="4"/>
        <v>2</v>
      </c>
      <c r="V88" s="9">
        <f t="shared" si="5"/>
        <v>1</v>
      </c>
      <c r="W88" s="10">
        <f t="shared" si="6"/>
        <v>1</v>
      </c>
      <c r="X88" s="181">
        <f t="shared" si="7"/>
        <v>3</v>
      </c>
    </row>
    <row r="89" spans="1:24" x14ac:dyDescent="0.2">
      <c r="A89" s="64">
        <v>86</v>
      </c>
      <c r="B89" s="5" t="s">
        <v>94</v>
      </c>
      <c r="C89" s="8">
        <v>3</v>
      </c>
      <c r="D89" s="9">
        <v>1</v>
      </c>
      <c r="E89" s="10"/>
      <c r="F89" s="8"/>
      <c r="G89" s="9">
        <v>1</v>
      </c>
      <c r="H89" s="10"/>
      <c r="I89" s="8"/>
      <c r="J89" s="9"/>
      <c r="K89" s="10"/>
      <c r="L89" s="8"/>
      <c r="M89" s="9"/>
      <c r="N89" s="10"/>
      <c r="O89" s="8">
        <v>3</v>
      </c>
      <c r="P89" s="9">
        <v>5</v>
      </c>
      <c r="Q89" s="10"/>
      <c r="R89" s="8"/>
      <c r="S89" s="9"/>
      <c r="T89" s="10"/>
      <c r="U89" s="8">
        <f t="shared" si="4"/>
        <v>6</v>
      </c>
      <c r="V89" s="9">
        <f t="shared" si="5"/>
        <v>7</v>
      </c>
      <c r="W89" s="10">
        <f t="shared" si="6"/>
        <v>0</v>
      </c>
      <c r="X89" s="181">
        <f t="shared" si="7"/>
        <v>6</v>
      </c>
    </row>
    <row r="90" spans="1:24" x14ac:dyDescent="0.2">
      <c r="A90" s="64">
        <v>87</v>
      </c>
      <c r="B90" s="4" t="s">
        <v>155</v>
      </c>
      <c r="C90" s="8">
        <v>6</v>
      </c>
      <c r="D90" s="9"/>
      <c r="E90" s="10"/>
      <c r="F90" s="8"/>
      <c r="G90" s="9"/>
      <c r="H90" s="10"/>
      <c r="I90" s="8"/>
      <c r="J90" s="9"/>
      <c r="K90" s="10"/>
      <c r="L90" s="8"/>
      <c r="M90" s="9"/>
      <c r="N90" s="10"/>
      <c r="O90" s="8"/>
      <c r="P90" s="9"/>
      <c r="Q90" s="10"/>
      <c r="R90" s="8"/>
      <c r="S90" s="9"/>
      <c r="T90" s="10"/>
      <c r="U90" s="8">
        <f t="shared" si="4"/>
        <v>6</v>
      </c>
      <c r="V90" s="9">
        <f t="shared" si="5"/>
        <v>0</v>
      </c>
      <c r="W90" s="10">
        <f t="shared" si="6"/>
        <v>0</v>
      </c>
      <c r="X90" s="181">
        <f t="shared" si="7"/>
        <v>6</v>
      </c>
    </row>
    <row r="91" spans="1:24" x14ac:dyDescent="0.2">
      <c r="A91" s="64">
        <v>88</v>
      </c>
      <c r="B91" s="4" t="s">
        <v>35</v>
      </c>
      <c r="C91" s="8"/>
      <c r="D91" s="9">
        <v>4</v>
      </c>
      <c r="E91" s="10"/>
      <c r="F91" s="8"/>
      <c r="G91" s="9"/>
      <c r="H91" s="10"/>
      <c r="I91" s="8"/>
      <c r="J91" s="9"/>
      <c r="K91" s="10"/>
      <c r="L91" s="8"/>
      <c r="M91" s="9"/>
      <c r="N91" s="10"/>
      <c r="O91" s="8"/>
      <c r="P91" s="9"/>
      <c r="Q91" s="10"/>
      <c r="R91" s="8"/>
      <c r="S91" s="9"/>
      <c r="T91" s="10"/>
      <c r="U91" s="8">
        <f t="shared" si="4"/>
        <v>0</v>
      </c>
      <c r="V91" s="9">
        <f t="shared" si="5"/>
        <v>4</v>
      </c>
      <c r="W91" s="10">
        <f t="shared" si="6"/>
        <v>0</v>
      </c>
      <c r="X91" s="181">
        <f t="shared" si="7"/>
        <v>0</v>
      </c>
    </row>
    <row r="92" spans="1:24" x14ac:dyDescent="0.2">
      <c r="A92" s="64">
        <v>89</v>
      </c>
      <c r="B92" s="5" t="s">
        <v>80</v>
      </c>
      <c r="C92" s="8">
        <v>6</v>
      </c>
      <c r="D92" s="9">
        <v>3</v>
      </c>
      <c r="E92" s="10"/>
      <c r="F92" s="8"/>
      <c r="G92" s="9"/>
      <c r="H92" s="10">
        <v>1</v>
      </c>
      <c r="I92" s="8">
        <v>2</v>
      </c>
      <c r="J92" s="9">
        <v>2</v>
      </c>
      <c r="K92" s="10"/>
      <c r="L92" s="8"/>
      <c r="M92" s="9"/>
      <c r="N92" s="10"/>
      <c r="O92" s="8"/>
      <c r="P92" s="9"/>
      <c r="Q92" s="10"/>
      <c r="R92" s="8"/>
      <c r="S92" s="9"/>
      <c r="T92" s="10"/>
      <c r="U92" s="8">
        <f t="shared" si="4"/>
        <v>8</v>
      </c>
      <c r="V92" s="9">
        <f t="shared" si="5"/>
        <v>5</v>
      </c>
      <c r="W92" s="10">
        <f t="shared" si="6"/>
        <v>1</v>
      </c>
      <c r="X92" s="181">
        <f t="shared" si="7"/>
        <v>9</v>
      </c>
    </row>
    <row r="93" spans="1:24" x14ac:dyDescent="0.2">
      <c r="A93" s="64">
        <v>90</v>
      </c>
      <c r="B93" s="4" t="s">
        <v>51</v>
      </c>
      <c r="C93" s="8">
        <v>9</v>
      </c>
      <c r="D93" s="9">
        <v>8</v>
      </c>
      <c r="E93" s="10"/>
      <c r="F93" s="8"/>
      <c r="G93" s="9"/>
      <c r="H93" s="10"/>
      <c r="I93" s="8"/>
      <c r="J93" s="9"/>
      <c r="K93" s="10"/>
      <c r="L93" s="8"/>
      <c r="M93" s="9"/>
      <c r="N93" s="10"/>
      <c r="O93" s="8"/>
      <c r="P93" s="9"/>
      <c r="Q93" s="10"/>
      <c r="R93" s="8"/>
      <c r="S93" s="9"/>
      <c r="T93" s="10"/>
      <c r="U93" s="8">
        <f t="shared" si="4"/>
        <v>9</v>
      </c>
      <c r="V93" s="9">
        <f t="shared" si="5"/>
        <v>8</v>
      </c>
      <c r="W93" s="10">
        <f t="shared" si="6"/>
        <v>0</v>
      </c>
      <c r="X93" s="181">
        <f t="shared" si="7"/>
        <v>9</v>
      </c>
    </row>
    <row r="94" spans="1:24" x14ac:dyDescent="0.2">
      <c r="A94" s="64">
        <v>91</v>
      </c>
      <c r="B94" s="7" t="s">
        <v>19</v>
      </c>
      <c r="C94" s="8">
        <v>4</v>
      </c>
      <c r="D94" s="9">
        <v>3</v>
      </c>
      <c r="E94" s="10"/>
      <c r="F94" s="8"/>
      <c r="G94" s="9"/>
      <c r="H94" s="10"/>
      <c r="I94" s="8"/>
      <c r="J94" s="9"/>
      <c r="K94" s="10"/>
      <c r="L94" s="8"/>
      <c r="M94" s="9"/>
      <c r="N94" s="10"/>
      <c r="O94" s="8"/>
      <c r="P94" s="9"/>
      <c r="Q94" s="10"/>
      <c r="R94" s="8"/>
      <c r="S94" s="9"/>
      <c r="T94" s="10"/>
      <c r="U94" s="8">
        <f t="shared" si="4"/>
        <v>4</v>
      </c>
      <c r="V94" s="9">
        <f t="shared" si="5"/>
        <v>3</v>
      </c>
      <c r="W94" s="10">
        <f t="shared" si="6"/>
        <v>0</v>
      </c>
      <c r="X94" s="181">
        <f t="shared" si="7"/>
        <v>4</v>
      </c>
    </row>
    <row r="95" spans="1:24" x14ac:dyDescent="0.2">
      <c r="A95" s="64">
        <v>92</v>
      </c>
      <c r="B95" s="4" t="s">
        <v>29</v>
      </c>
      <c r="C95" s="8">
        <v>10</v>
      </c>
      <c r="D95" s="9">
        <v>13</v>
      </c>
      <c r="E95" s="10"/>
      <c r="F95" s="8"/>
      <c r="G95" s="9"/>
      <c r="H95" s="10">
        <v>3</v>
      </c>
      <c r="I95" s="8">
        <v>3</v>
      </c>
      <c r="J95" s="9">
        <v>2</v>
      </c>
      <c r="K95" s="10"/>
      <c r="L95" s="8"/>
      <c r="M95" s="9"/>
      <c r="N95" s="10"/>
      <c r="O95" s="8"/>
      <c r="P95" s="9"/>
      <c r="Q95" s="10"/>
      <c r="R95" s="8"/>
      <c r="S95" s="9"/>
      <c r="T95" s="10"/>
      <c r="U95" s="8">
        <f t="shared" si="4"/>
        <v>13</v>
      </c>
      <c r="V95" s="9">
        <f t="shared" si="5"/>
        <v>15</v>
      </c>
      <c r="W95" s="10">
        <f t="shared" si="6"/>
        <v>3</v>
      </c>
      <c r="X95" s="181">
        <f t="shared" si="7"/>
        <v>16</v>
      </c>
    </row>
    <row r="96" spans="1:24" x14ac:dyDescent="0.2">
      <c r="A96" s="64">
        <v>93</v>
      </c>
      <c r="B96" s="5" t="s">
        <v>95</v>
      </c>
      <c r="C96" s="8">
        <v>9</v>
      </c>
      <c r="D96" s="9">
        <v>23</v>
      </c>
      <c r="E96" s="10"/>
      <c r="F96" s="8"/>
      <c r="G96" s="9"/>
      <c r="H96" s="10"/>
      <c r="I96" s="8"/>
      <c r="J96" s="9"/>
      <c r="K96" s="10"/>
      <c r="L96" s="8"/>
      <c r="M96" s="9"/>
      <c r="N96" s="10"/>
      <c r="O96" s="8"/>
      <c r="P96" s="9"/>
      <c r="Q96" s="10"/>
      <c r="R96" s="8"/>
      <c r="S96" s="9"/>
      <c r="T96" s="10"/>
      <c r="U96" s="8">
        <f t="shared" si="4"/>
        <v>9</v>
      </c>
      <c r="V96" s="9">
        <f t="shared" si="5"/>
        <v>23</v>
      </c>
      <c r="W96" s="10">
        <f t="shared" si="6"/>
        <v>0</v>
      </c>
      <c r="X96" s="181">
        <f t="shared" si="7"/>
        <v>9</v>
      </c>
    </row>
    <row r="97" spans="1:24" x14ac:dyDescent="0.2">
      <c r="A97" s="64">
        <v>94</v>
      </c>
      <c r="B97" s="5" t="s">
        <v>156</v>
      </c>
      <c r="C97" s="8"/>
      <c r="D97" s="9"/>
      <c r="E97" s="10"/>
      <c r="F97" s="8"/>
      <c r="G97" s="9"/>
      <c r="H97" s="10"/>
      <c r="I97" s="8"/>
      <c r="J97" s="9"/>
      <c r="K97" s="10"/>
      <c r="L97" s="8"/>
      <c r="M97" s="9"/>
      <c r="N97" s="10"/>
      <c r="O97" s="8"/>
      <c r="P97" s="9"/>
      <c r="Q97" s="10"/>
      <c r="R97" s="8"/>
      <c r="S97" s="9"/>
      <c r="T97" s="10"/>
      <c r="U97" s="8">
        <f t="shared" si="4"/>
        <v>0</v>
      </c>
      <c r="V97" s="9">
        <f t="shared" si="5"/>
        <v>0</v>
      </c>
      <c r="W97" s="10">
        <f t="shared" si="6"/>
        <v>0</v>
      </c>
      <c r="X97" s="181">
        <f t="shared" si="7"/>
        <v>0</v>
      </c>
    </row>
    <row r="98" spans="1:24" x14ac:dyDescent="0.2">
      <c r="A98" s="64">
        <v>95</v>
      </c>
      <c r="B98" s="5" t="s">
        <v>217</v>
      </c>
      <c r="C98" s="8">
        <v>2</v>
      </c>
      <c r="D98" s="9">
        <v>1</v>
      </c>
      <c r="E98" s="10"/>
      <c r="F98" s="8"/>
      <c r="G98" s="9"/>
      <c r="H98" s="10"/>
      <c r="I98" s="8"/>
      <c r="J98" s="9"/>
      <c r="K98" s="10"/>
      <c r="L98" s="8"/>
      <c r="M98" s="9"/>
      <c r="N98" s="10"/>
      <c r="O98" s="8">
        <v>1</v>
      </c>
      <c r="P98" s="9"/>
      <c r="Q98" s="10"/>
      <c r="R98" s="8"/>
      <c r="S98" s="9"/>
      <c r="T98" s="10"/>
      <c r="U98" s="8">
        <f t="shared" si="4"/>
        <v>3</v>
      </c>
      <c r="V98" s="9">
        <f t="shared" si="5"/>
        <v>1</v>
      </c>
      <c r="W98" s="10">
        <f t="shared" si="6"/>
        <v>0</v>
      </c>
      <c r="X98" s="181">
        <f t="shared" si="7"/>
        <v>3</v>
      </c>
    </row>
    <row r="99" spans="1:24" x14ac:dyDescent="0.2">
      <c r="A99" s="64">
        <v>96</v>
      </c>
      <c r="B99" s="4" t="s">
        <v>58</v>
      </c>
      <c r="C99" s="8">
        <v>5</v>
      </c>
      <c r="D99" s="9">
        <v>16</v>
      </c>
      <c r="E99" s="10"/>
      <c r="F99" s="8"/>
      <c r="G99" s="9"/>
      <c r="H99" s="10">
        <v>13</v>
      </c>
      <c r="I99" s="8"/>
      <c r="J99" s="9"/>
      <c r="K99" s="10"/>
      <c r="L99" s="8"/>
      <c r="M99" s="9"/>
      <c r="N99" s="10"/>
      <c r="O99" s="8"/>
      <c r="P99" s="9"/>
      <c r="Q99" s="10"/>
      <c r="R99" s="8"/>
      <c r="S99" s="9"/>
      <c r="T99" s="10"/>
      <c r="U99" s="8">
        <f t="shared" si="4"/>
        <v>5</v>
      </c>
      <c r="V99" s="9">
        <f t="shared" si="5"/>
        <v>16</v>
      </c>
      <c r="W99" s="10">
        <f t="shared" si="6"/>
        <v>13</v>
      </c>
      <c r="X99" s="181">
        <f t="shared" si="7"/>
        <v>18</v>
      </c>
    </row>
    <row r="100" spans="1:24" x14ac:dyDescent="0.2">
      <c r="A100" s="64">
        <v>97</v>
      </c>
      <c r="B100" s="5" t="s">
        <v>96</v>
      </c>
      <c r="C100" s="8">
        <v>2</v>
      </c>
      <c r="D100" s="9">
        <v>2</v>
      </c>
      <c r="E100" s="10"/>
      <c r="F100" s="8"/>
      <c r="G100" s="9"/>
      <c r="H100" s="10">
        <v>2</v>
      </c>
      <c r="I100" s="8"/>
      <c r="J100" s="9"/>
      <c r="K100" s="10"/>
      <c r="L100" s="8"/>
      <c r="M100" s="9"/>
      <c r="N100" s="10"/>
      <c r="O100" s="8"/>
      <c r="P100" s="9"/>
      <c r="Q100" s="10"/>
      <c r="R100" s="8"/>
      <c r="S100" s="9"/>
      <c r="T100" s="10"/>
      <c r="U100" s="8">
        <f t="shared" si="4"/>
        <v>2</v>
      </c>
      <c r="V100" s="9">
        <f t="shared" si="5"/>
        <v>2</v>
      </c>
      <c r="W100" s="10">
        <f t="shared" si="6"/>
        <v>2</v>
      </c>
      <c r="X100" s="181">
        <f t="shared" si="7"/>
        <v>4</v>
      </c>
    </row>
    <row r="101" spans="1:24" x14ac:dyDescent="0.2">
      <c r="A101" s="64">
        <v>98</v>
      </c>
      <c r="B101" s="5" t="s">
        <v>135</v>
      </c>
      <c r="C101" s="8"/>
      <c r="D101" s="9"/>
      <c r="E101" s="10"/>
      <c r="F101" s="8"/>
      <c r="G101" s="9"/>
      <c r="H101" s="10"/>
      <c r="I101" s="8"/>
      <c r="J101" s="9"/>
      <c r="K101" s="10"/>
      <c r="L101" s="8"/>
      <c r="M101" s="9"/>
      <c r="N101" s="10"/>
      <c r="O101" s="8"/>
      <c r="P101" s="9"/>
      <c r="Q101" s="10"/>
      <c r="R101" s="8"/>
      <c r="S101" s="9"/>
      <c r="T101" s="10"/>
      <c r="U101" s="8">
        <f t="shared" si="4"/>
        <v>0</v>
      </c>
      <c r="V101" s="9">
        <f t="shared" si="5"/>
        <v>0</v>
      </c>
      <c r="W101" s="10">
        <f t="shared" si="6"/>
        <v>0</v>
      </c>
      <c r="X101" s="181">
        <f t="shared" si="7"/>
        <v>0</v>
      </c>
    </row>
    <row r="102" spans="1:24" x14ac:dyDescent="0.2">
      <c r="A102" s="64">
        <v>99</v>
      </c>
      <c r="B102" s="4" t="s">
        <v>65</v>
      </c>
      <c r="C102" s="8">
        <v>3</v>
      </c>
      <c r="D102" s="9">
        <v>1</v>
      </c>
      <c r="E102" s="10"/>
      <c r="F102" s="8"/>
      <c r="G102" s="9"/>
      <c r="H102" s="10">
        <v>274</v>
      </c>
      <c r="I102" s="8"/>
      <c r="J102" s="9"/>
      <c r="K102" s="10"/>
      <c r="L102" s="8"/>
      <c r="M102" s="9"/>
      <c r="N102" s="10"/>
      <c r="O102" s="8"/>
      <c r="P102" s="9"/>
      <c r="Q102" s="10"/>
      <c r="R102" s="8"/>
      <c r="S102" s="9"/>
      <c r="T102" s="10"/>
      <c r="U102" s="8">
        <f t="shared" si="4"/>
        <v>3</v>
      </c>
      <c r="V102" s="9">
        <f t="shared" si="5"/>
        <v>1</v>
      </c>
      <c r="W102" s="10">
        <f t="shared" si="6"/>
        <v>274</v>
      </c>
      <c r="X102" s="181">
        <f t="shared" si="7"/>
        <v>277</v>
      </c>
    </row>
    <row r="103" spans="1:24" x14ac:dyDescent="0.2">
      <c r="A103" s="64">
        <v>100</v>
      </c>
      <c r="B103" s="4" t="s">
        <v>36</v>
      </c>
      <c r="C103" s="8"/>
      <c r="D103" s="9"/>
      <c r="E103" s="10"/>
      <c r="F103" s="8">
        <v>2</v>
      </c>
      <c r="G103" s="9">
        <v>6</v>
      </c>
      <c r="H103" s="10">
        <v>1</v>
      </c>
      <c r="I103" s="8"/>
      <c r="J103" s="9"/>
      <c r="K103" s="10"/>
      <c r="L103" s="8"/>
      <c r="M103" s="9"/>
      <c r="N103" s="10"/>
      <c r="O103" s="8">
        <v>1</v>
      </c>
      <c r="P103" s="9">
        <v>1</v>
      </c>
      <c r="Q103" s="10"/>
      <c r="R103" s="8"/>
      <c r="S103" s="9"/>
      <c r="T103" s="10"/>
      <c r="U103" s="8">
        <f t="shared" si="4"/>
        <v>3</v>
      </c>
      <c r="V103" s="9">
        <f t="shared" si="5"/>
        <v>7</v>
      </c>
      <c r="W103" s="10">
        <f t="shared" si="6"/>
        <v>1</v>
      </c>
      <c r="X103" s="181">
        <f t="shared" si="7"/>
        <v>4</v>
      </c>
    </row>
    <row r="104" spans="1:24" x14ac:dyDescent="0.2">
      <c r="A104" s="64">
        <v>101</v>
      </c>
      <c r="B104" s="5" t="s">
        <v>97</v>
      </c>
      <c r="C104" s="8">
        <v>1</v>
      </c>
      <c r="D104" s="9">
        <v>1</v>
      </c>
      <c r="E104" s="10"/>
      <c r="F104" s="8"/>
      <c r="G104" s="9"/>
      <c r="H104" s="10"/>
      <c r="I104" s="8"/>
      <c r="J104" s="9"/>
      <c r="K104" s="10"/>
      <c r="L104" s="8"/>
      <c r="M104" s="9"/>
      <c r="N104" s="10"/>
      <c r="O104" s="8"/>
      <c r="P104" s="9"/>
      <c r="Q104" s="10"/>
      <c r="R104" s="8"/>
      <c r="S104" s="9"/>
      <c r="T104" s="10"/>
      <c r="U104" s="8">
        <f t="shared" si="4"/>
        <v>1</v>
      </c>
      <c r="V104" s="9">
        <f t="shared" si="5"/>
        <v>1</v>
      </c>
      <c r="W104" s="10">
        <f t="shared" si="6"/>
        <v>0</v>
      </c>
      <c r="X104" s="181">
        <f t="shared" si="7"/>
        <v>1</v>
      </c>
    </row>
    <row r="105" spans="1:24" x14ac:dyDescent="0.2">
      <c r="A105" s="64">
        <v>102</v>
      </c>
      <c r="B105" s="5" t="s">
        <v>83</v>
      </c>
      <c r="C105" s="8"/>
      <c r="D105" s="9">
        <v>1</v>
      </c>
      <c r="E105" s="10"/>
      <c r="F105" s="8"/>
      <c r="G105" s="9"/>
      <c r="H105" s="10"/>
      <c r="I105" s="8"/>
      <c r="J105" s="9"/>
      <c r="K105" s="10"/>
      <c r="L105" s="8"/>
      <c r="M105" s="9"/>
      <c r="N105" s="10"/>
      <c r="O105" s="8"/>
      <c r="P105" s="9"/>
      <c r="Q105" s="10"/>
      <c r="R105" s="8"/>
      <c r="S105" s="9"/>
      <c r="T105" s="10"/>
      <c r="U105" s="8">
        <f t="shared" si="4"/>
        <v>0</v>
      </c>
      <c r="V105" s="9">
        <f t="shared" si="5"/>
        <v>1</v>
      </c>
      <c r="W105" s="10">
        <f t="shared" si="6"/>
        <v>0</v>
      </c>
      <c r="X105" s="181">
        <f t="shared" si="7"/>
        <v>0</v>
      </c>
    </row>
    <row r="106" spans="1:24" x14ac:dyDescent="0.2">
      <c r="A106" s="64">
        <v>103</v>
      </c>
      <c r="B106" s="5" t="s">
        <v>133</v>
      </c>
      <c r="C106" s="8"/>
      <c r="D106" s="9"/>
      <c r="E106" s="10"/>
      <c r="F106" s="8"/>
      <c r="G106" s="9"/>
      <c r="H106" s="10"/>
      <c r="I106" s="8"/>
      <c r="J106" s="9"/>
      <c r="K106" s="10"/>
      <c r="L106" s="8"/>
      <c r="M106" s="9"/>
      <c r="N106" s="10"/>
      <c r="O106" s="8"/>
      <c r="P106" s="9"/>
      <c r="Q106" s="10"/>
      <c r="R106" s="8"/>
      <c r="S106" s="9"/>
      <c r="T106" s="10"/>
      <c r="U106" s="8">
        <f t="shared" si="4"/>
        <v>0</v>
      </c>
      <c r="V106" s="9">
        <f t="shared" si="5"/>
        <v>0</v>
      </c>
      <c r="W106" s="10">
        <f t="shared" si="6"/>
        <v>0</v>
      </c>
      <c r="X106" s="181">
        <f t="shared" si="7"/>
        <v>0</v>
      </c>
    </row>
    <row r="107" spans="1:24" x14ac:dyDescent="0.2">
      <c r="A107" s="64">
        <v>104</v>
      </c>
      <c r="B107" s="5" t="s">
        <v>86</v>
      </c>
      <c r="C107" s="8"/>
      <c r="D107" s="9"/>
      <c r="E107" s="10"/>
      <c r="F107" s="8">
        <v>1</v>
      </c>
      <c r="G107" s="9"/>
      <c r="H107" s="10"/>
      <c r="I107" s="8"/>
      <c r="J107" s="9"/>
      <c r="K107" s="10"/>
      <c r="L107" s="8"/>
      <c r="M107" s="9"/>
      <c r="N107" s="10"/>
      <c r="O107" s="8"/>
      <c r="P107" s="9"/>
      <c r="Q107" s="10"/>
      <c r="R107" s="8"/>
      <c r="S107" s="9"/>
      <c r="T107" s="10"/>
      <c r="U107" s="8">
        <f t="shared" si="4"/>
        <v>1</v>
      </c>
      <c r="V107" s="9">
        <f t="shared" si="5"/>
        <v>0</v>
      </c>
      <c r="W107" s="10">
        <f t="shared" si="6"/>
        <v>0</v>
      </c>
      <c r="X107" s="181">
        <f t="shared" si="7"/>
        <v>1</v>
      </c>
    </row>
    <row r="108" spans="1:24" x14ac:dyDescent="0.2">
      <c r="A108" s="64">
        <v>105</v>
      </c>
      <c r="B108" s="5" t="s">
        <v>140</v>
      </c>
      <c r="C108" s="8"/>
      <c r="D108" s="9"/>
      <c r="E108" s="10"/>
      <c r="F108" s="8"/>
      <c r="G108" s="9"/>
      <c r="H108" s="10"/>
      <c r="I108" s="8"/>
      <c r="J108" s="9"/>
      <c r="K108" s="10"/>
      <c r="L108" s="8"/>
      <c r="M108" s="9"/>
      <c r="N108" s="10"/>
      <c r="O108" s="8"/>
      <c r="P108" s="9"/>
      <c r="Q108" s="10"/>
      <c r="R108" s="8"/>
      <c r="S108" s="9"/>
      <c r="T108" s="10"/>
      <c r="U108" s="8">
        <f t="shared" si="4"/>
        <v>0</v>
      </c>
      <c r="V108" s="9">
        <f t="shared" si="5"/>
        <v>0</v>
      </c>
      <c r="W108" s="10">
        <f t="shared" si="6"/>
        <v>0</v>
      </c>
      <c r="X108" s="181">
        <f t="shared" si="7"/>
        <v>0</v>
      </c>
    </row>
    <row r="109" spans="1:24" x14ac:dyDescent="0.2">
      <c r="A109" s="64">
        <v>106</v>
      </c>
      <c r="B109" s="5" t="s">
        <v>125</v>
      </c>
      <c r="C109" s="8"/>
      <c r="D109" s="9">
        <v>12</v>
      </c>
      <c r="E109" s="10"/>
      <c r="F109" s="8"/>
      <c r="G109" s="9"/>
      <c r="H109" s="10">
        <v>9</v>
      </c>
      <c r="I109" s="8"/>
      <c r="J109" s="9"/>
      <c r="K109" s="10"/>
      <c r="L109" s="8"/>
      <c r="M109" s="9"/>
      <c r="N109" s="10"/>
      <c r="O109" s="8"/>
      <c r="P109" s="9"/>
      <c r="Q109" s="10"/>
      <c r="R109" s="8"/>
      <c r="S109" s="9"/>
      <c r="T109" s="10"/>
      <c r="U109" s="8">
        <f t="shared" si="4"/>
        <v>0</v>
      </c>
      <c r="V109" s="9">
        <f t="shared" si="5"/>
        <v>12</v>
      </c>
      <c r="W109" s="10">
        <f t="shared" si="6"/>
        <v>9</v>
      </c>
      <c r="X109" s="181">
        <f t="shared" si="7"/>
        <v>9</v>
      </c>
    </row>
    <row r="110" spans="1:24" x14ac:dyDescent="0.2">
      <c r="A110" s="64">
        <v>107</v>
      </c>
      <c r="B110" s="5" t="s">
        <v>98</v>
      </c>
      <c r="C110" s="8">
        <v>2</v>
      </c>
      <c r="D110" s="9">
        <v>4</v>
      </c>
      <c r="E110" s="10"/>
      <c r="F110" s="8"/>
      <c r="G110" s="9"/>
      <c r="H110" s="10"/>
      <c r="I110" s="8"/>
      <c r="J110" s="9"/>
      <c r="K110" s="10"/>
      <c r="L110" s="8"/>
      <c r="M110" s="9"/>
      <c r="N110" s="10"/>
      <c r="O110" s="8"/>
      <c r="P110" s="9"/>
      <c r="Q110" s="10"/>
      <c r="R110" s="8"/>
      <c r="S110" s="9"/>
      <c r="T110" s="10"/>
      <c r="U110" s="8">
        <f t="shared" si="4"/>
        <v>2</v>
      </c>
      <c r="V110" s="9">
        <f t="shared" si="5"/>
        <v>4</v>
      </c>
      <c r="W110" s="10">
        <f t="shared" si="6"/>
        <v>0</v>
      </c>
      <c r="X110" s="181">
        <f t="shared" si="7"/>
        <v>2</v>
      </c>
    </row>
    <row r="111" spans="1:24" x14ac:dyDescent="0.2">
      <c r="A111" s="64">
        <v>108</v>
      </c>
      <c r="B111" s="5" t="s">
        <v>215</v>
      </c>
      <c r="C111" s="8"/>
      <c r="D111" s="9">
        <v>2</v>
      </c>
      <c r="E111" s="10"/>
      <c r="F111" s="8"/>
      <c r="G111" s="9"/>
      <c r="H111" s="10">
        <v>2</v>
      </c>
      <c r="I111" s="8"/>
      <c r="J111" s="9"/>
      <c r="K111" s="10"/>
      <c r="L111" s="8"/>
      <c r="M111" s="9"/>
      <c r="N111" s="10"/>
      <c r="O111" s="8"/>
      <c r="P111" s="9"/>
      <c r="Q111" s="10"/>
      <c r="R111" s="8"/>
      <c r="S111" s="9"/>
      <c r="T111" s="10"/>
      <c r="U111" s="8">
        <f t="shared" si="4"/>
        <v>0</v>
      </c>
      <c r="V111" s="9">
        <f t="shared" si="5"/>
        <v>2</v>
      </c>
      <c r="W111" s="10">
        <f t="shared" si="6"/>
        <v>2</v>
      </c>
      <c r="X111" s="181">
        <f t="shared" si="7"/>
        <v>2</v>
      </c>
    </row>
    <row r="112" spans="1:24" x14ac:dyDescent="0.2">
      <c r="A112" s="64">
        <v>109</v>
      </c>
      <c r="B112" s="4" t="s">
        <v>20</v>
      </c>
      <c r="C112" s="8">
        <v>97</v>
      </c>
      <c r="D112" s="9">
        <v>81</v>
      </c>
      <c r="E112" s="10"/>
      <c r="F112" s="8"/>
      <c r="G112" s="9"/>
      <c r="H112" s="10">
        <v>41</v>
      </c>
      <c r="I112" s="8">
        <v>2</v>
      </c>
      <c r="J112" s="9">
        <v>2</v>
      </c>
      <c r="K112" s="10"/>
      <c r="L112" s="8"/>
      <c r="M112" s="9"/>
      <c r="N112" s="10"/>
      <c r="O112" s="8"/>
      <c r="P112" s="9">
        <v>1</v>
      </c>
      <c r="Q112" s="10"/>
      <c r="R112" s="8"/>
      <c r="S112" s="9"/>
      <c r="T112" s="10"/>
      <c r="U112" s="8">
        <f t="shared" si="4"/>
        <v>99</v>
      </c>
      <c r="V112" s="9">
        <f t="shared" si="5"/>
        <v>84</v>
      </c>
      <c r="W112" s="10">
        <f t="shared" si="6"/>
        <v>41</v>
      </c>
      <c r="X112" s="181">
        <f t="shared" si="7"/>
        <v>140</v>
      </c>
    </row>
    <row r="113" spans="1:24" x14ac:dyDescent="0.2">
      <c r="A113" s="64">
        <v>110</v>
      </c>
      <c r="B113" s="5" t="s">
        <v>115</v>
      </c>
      <c r="C113" s="8"/>
      <c r="D113" s="9"/>
      <c r="E113" s="10"/>
      <c r="F113" s="8"/>
      <c r="G113" s="9"/>
      <c r="H113" s="10"/>
      <c r="I113" s="8"/>
      <c r="J113" s="9"/>
      <c r="K113" s="10"/>
      <c r="L113" s="8"/>
      <c r="M113" s="9"/>
      <c r="N113" s="10"/>
      <c r="O113" s="8"/>
      <c r="P113" s="9"/>
      <c r="Q113" s="10"/>
      <c r="R113" s="8"/>
      <c r="S113" s="9"/>
      <c r="T113" s="10"/>
      <c r="U113" s="8">
        <f t="shared" si="4"/>
        <v>0</v>
      </c>
      <c r="V113" s="9">
        <f t="shared" si="5"/>
        <v>0</v>
      </c>
      <c r="W113" s="10">
        <f t="shared" si="6"/>
        <v>0</v>
      </c>
      <c r="X113" s="181">
        <f t="shared" si="7"/>
        <v>0</v>
      </c>
    </row>
    <row r="114" spans="1:24" x14ac:dyDescent="0.2">
      <c r="A114" s="64">
        <v>111</v>
      </c>
      <c r="B114" s="4" t="s">
        <v>43</v>
      </c>
      <c r="C114" s="8">
        <v>1</v>
      </c>
      <c r="D114" s="9">
        <v>1</v>
      </c>
      <c r="E114" s="10"/>
      <c r="F114" s="8"/>
      <c r="G114" s="9">
        <v>1</v>
      </c>
      <c r="H114" s="10">
        <v>1</v>
      </c>
      <c r="I114" s="8"/>
      <c r="J114" s="9"/>
      <c r="K114" s="10"/>
      <c r="L114" s="8"/>
      <c r="M114" s="9"/>
      <c r="N114" s="10"/>
      <c r="O114" s="8"/>
      <c r="P114" s="9"/>
      <c r="Q114" s="10"/>
      <c r="R114" s="8"/>
      <c r="S114" s="9"/>
      <c r="T114" s="10"/>
      <c r="U114" s="8">
        <f t="shared" si="4"/>
        <v>1</v>
      </c>
      <c r="V114" s="9">
        <f t="shared" si="5"/>
        <v>2</v>
      </c>
      <c r="W114" s="10">
        <f t="shared" si="6"/>
        <v>1</v>
      </c>
      <c r="X114" s="181">
        <f t="shared" si="7"/>
        <v>2</v>
      </c>
    </row>
    <row r="115" spans="1:24" x14ac:dyDescent="0.2">
      <c r="A115" s="64">
        <v>112</v>
      </c>
      <c r="B115" s="4" t="s">
        <v>216</v>
      </c>
      <c r="C115" s="8"/>
      <c r="D115" s="9"/>
      <c r="E115" s="10"/>
      <c r="F115" s="8"/>
      <c r="G115" s="9"/>
      <c r="H115" s="10">
        <v>10</v>
      </c>
      <c r="I115" s="8"/>
      <c r="J115" s="9"/>
      <c r="K115" s="10"/>
      <c r="L115" s="8"/>
      <c r="M115" s="9"/>
      <c r="N115" s="10"/>
      <c r="O115" s="8"/>
      <c r="P115" s="9"/>
      <c r="Q115" s="10"/>
      <c r="R115" s="8"/>
      <c r="S115" s="9"/>
      <c r="T115" s="10"/>
      <c r="U115" s="8">
        <f t="shared" si="4"/>
        <v>0</v>
      </c>
      <c r="V115" s="9">
        <f t="shared" si="5"/>
        <v>0</v>
      </c>
      <c r="W115" s="10">
        <f t="shared" si="6"/>
        <v>10</v>
      </c>
      <c r="X115" s="181">
        <f t="shared" si="7"/>
        <v>10</v>
      </c>
    </row>
    <row r="116" spans="1:24" x14ac:dyDescent="0.2">
      <c r="A116" s="64">
        <v>113</v>
      </c>
      <c r="B116" s="5" t="s">
        <v>111</v>
      </c>
      <c r="C116" s="8"/>
      <c r="D116" s="9"/>
      <c r="E116" s="10"/>
      <c r="F116" s="8"/>
      <c r="G116" s="9"/>
      <c r="H116" s="10"/>
      <c r="I116" s="8"/>
      <c r="J116" s="9"/>
      <c r="K116" s="10"/>
      <c r="L116" s="8"/>
      <c r="M116" s="9"/>
      <c r="N116" s="10"/>
      <c r="O116" s="8"/>
      <c r="P116" s="9"/>
      <c r="Q116" s="10"/>
      <c r="R116" s="8"/>
      <c r="S116" s="9"/>
      <c r="T116" s="10"/>
      <c r="U116" s="8">
        <f t="shared" si="4"/>
        <v>0</v>
      </c>
      <c r="V116" s="9">
        <f t="shared" si="5"/>
        <v>0</v>
      </c>
      <c r="W116" s="10">
        <f t="shared" si="6"/>
        <v>0</v>
      </c>
      <c r="X116" s="181">
        <f t="shared" si="7"/>
        <v>0</v>
      </c>
    </row>
    <row r="117" spans="1:24" x14ac:dyDescent="0.2">
      <c r="A117" s="64">
        <v>114</v>
      </c>
      <c r="B117" s="5" t="s">
        <v>99</v>
      </c>
      <c r="C117" s="8"/>
      <c r="D117" s="9"/>
      <c r="E117" s="10"/>
      <c r="F117" s="8"/>
      <c r="G117" s="9"/>
      <c r="H117" s="10">
        <v>1</v>
      </c>
      <c r="I117" s="8"/>
      <c r="J117" s="9"/>
      <c r="K117" s="10"/>
      <c r="L117" s="8"/>
      <c r="M117" s="9"/>
      <c r="N117" s="10"/>
      <c r="O117" s="8"/>
      <c r="P117" s="9"/>
      <c r="Q117" s="10"/>
      <c r="R117" s="8"/>
      <c r="S117" s="9"/>
      <c r="T117" s="10"/>
      <c r="U117" s="8">
        <f t="shared" si="4"/>
        <v>0</v>
      </c>
      <c r="V117" s="9">
        <f t="shared" si="5"/>
        <v>0</v>
      </c>
      <c r="W117" s="10">
        <f t="shared" si="6"/>
        <v>1</v>
      </c>
      <c r="X117" s="181">
        <f t="shared" si="7"/>
        <v>1</v>
      </c>
    </row>
    <row r="118" spans="1:24" x14ac:dyDescent="0.2">
      <c r="A118" s="64">
        <v>115</v>
      </c>
      <c r="B118" s="4" t="s">
        <v>30</v>
      </c>
      <c r="C118" s="8">
        <v>93</v>
      </c>
      <c r="D118" s="9">
        <v>72</v>
      </c>
      <c r="E118" s="10"/>
      <c r="F118" s="8">
        <v>6</v>
      </c>
      <c r="G118" s="9">
        <v>7</v>
      </c>
      <c r="H118" s="10">
        <v>12</v>
      </c>
      <c r="I118" s="8">
        <v>2</v>
      </c>
      <c r="J118" s="9">
        <v>2</v>
      </c>
      <c r="K118" s="10"/>
      <c r="L118" s="8"/>
      <c r="M118" s="9"/>
      <c r="N118" s="10"/>
      <c r="O118" s="8">
        <v>1</v>
      </c>
      <c r="P118" s="9">
        <v>3</v>
      </c>
      <c r="Q118" s="10"/>
      <c r="R118" s="8"/>
      <c r="S118" s="9"/>
      <c r="T118" s="10"/>
      <c r="U118" s="8">
        <f t="shared" si="4"/>
        <v>102</v>
      </c>
      <c r="V118" s="9">
        <f t="shared" si="5"/>
        <v>84</v>
      </c>
      <c r="W118" s="10">
        <f t="shared" si="6"/>
        <v>12</v>
      </c>
      <c r="X118" s="181">
        <f t="shared" si="7"/>
        <v>114</v>
      </c>
    </row>
    <row r="119" spans="1:24" x14ac:dyDescent="0.2">
      <c r="A119" s="64">
        <v>116</v>
      </c>
      <c r="B119" s="4" t="s">
        <v>21</v>
      </c>
      <c r="C119" s="8">
        <v>24</v>
      </c>
      <c r="D119" s="9">
        <v>47</v>
      </c>
      <c r="E119" s="10"/>
      <c r="F119" s="8"/>
      <c r="G119" s="9"/>
      <c r="H119" s="10">
        <v>10</v>
      </c>
      <c r="I119" s="8"/>
      <c r="J119" s="9"/>
      <c r="K119" s="10"/>
      <c r="L119" s="8"/>
      <c r="M119" s="9"/>
      <c r="N119" s="10"/>
      <c r="O119" s="8"/>
      <c r="P119" s="9"/>
      <c r="Q119" s="10"/>
      <c r="R119" s="8"/>
      <c r="S119" s="9"/>
      <c r="T119" s="10"/>
      <c r="U119" s="8">
        <f t="shared" si="4"/>
        <v>24</v>
      </c>
      <c r="V119" s="9">
        <f t="shared" si="5"/>
        <v>47</v>
      </c>
      <c r="W119" s="10">
        <f t="shared" si="6"/>
        <v>10</v>
      </c>
      <c r="X119" s="181">
        <f t="shared" si="7"/>
        <v>34</v>
      </c>
    </row>
    <row r="120" spans="1:24" x14ac:dyDescent="0.2">
      <c r="A120" s="64">
        <v>117</v>
      </c>
      <c r="B120" s="4" t="s">
        <v>31</v>
      </c>
      <c r="C120" s="8">
        <v>8</v>
      </c>
      <c r="D120" s="9">
        <v>4</v>
      </c>
      <c r="E120" s="10"/>
      <c r="F120" s="8">
        <v>5</v>
      </c>
      <c r="G120" s="9">
        <v>3</v>
      </c>
      <c r="H120" s="10">
        <v>23</v>
      </c>
      <c r="I120" s="8">
        <v>3</v>
      </c>
      <c r="J120" s="9">
        <v>3</v>
      </c>
      <c r="K120" s="10"/>
      <c r="L120" s="8"/>
      <c r="M120" s="9"/>
      <c r="N120" s="10"/>
      <c r="O120" s="8">
        <v>5</v>
      </c>
      <c r="P120" s="9">
        <v>1</v>
      </c>
      <c r="Q120" s="10"/>
      <c r="R120" s="8"/>
      <c r="S120" s="9"/>
      <c r="T120" s="10"/>
      <c r="U120" s="8">
        <f t="shared" si="4"/>
        <v>21</v>
      </c>
      <c r="V120" s="9">
        <f t="shared" si="5"/>
        <v>11</v>
      </c>
      <c r="W120" s="10">
        <f t="shared" si="6"/>
        <v>23</v>
      </c>
      <c r="X120" s="181">
        <f t="shared" si="7"/>
        <v>44</v>
      </c>
    </row>
    <row r="121" spans="1:24" x14ac:dyDescent="0.2">
      <c r="A121" s="64">
        <v>118</v>
      </c>
      <c r="B121" s="5" t="s">
        <v>141</v>
      </c>
      <c r="C121" s="8"/>
      <c r="D121" s="9"/>
      <c r="E121" s="10"/>
      <c r="F121" s="8"/>
      <c r="G121" s="9"/>
      <c r="H121" s="10"/>
      <c r="I121" s="8"/>
      <c r="J121" s="9"/>
      <c r="K121" s="10"/>
      <c r="L121" s="8"/>
      <c r="M121" s="9"/>
      <c r="N121" s="10"/>
      <c r="O121" s="8"/>
      <c r="P121" s="9"/>
      <c r="Q121" s="10"/>
      <c r="R121" s="8"/>
      <c r="S121" s="9"/>
      <c r="T121" s="10"/>
      <c r="U121" s="8">
        <f t="shared" si="4"/>
        <v>0</v>
      </c>
      <c r="V121" s="9">
        <f t="shared" si="5"/>
        <v>0</v>
      </c>
      <c r="W121" s="10">
        <f t="shared" si="6"/>
        <v>0</v>
      </c>
      <c r="X121" s="181">
        <f t="shared" si="7"/>
        <v>0</v>
      </c>
    </row>
    <row r="122" spans="1:24" x14ac:dyDescent="0.2">
      <c r="A122" s="64">
        <v>119</v>
      </c>
      <c r="B122" s="4" t="s">
        <v>69</v>
      </c>
      <c r="C122" s="8">
        <v>36</v>
      </c>
      <c r="D122" s="9">
        <v>33</v>
      </c>
      <c r="E122" s="10"/>
      <c r="F122" s="8">
        <v>6</v>
      </c>
      <c r="G122" s="9">
        <v>3</v>
      </c>
      <c r="H122" s="10">
        <v>5</v>
      </c>
      <c r="I122" s="8"/>
      <c r="J122" s="9"/>
      <c r="K122" s="10"/>
      <c r="L122" s="8"/>
      <c r="M122" s="9"/>
      <c r="N122" s="10"/>
      <c r="O122" s="8">
        <v>10</v>
      </c>
      <c r="P122" s="9">
        <v>9</v>
      </c>
      <c r="Q122" s="10"/>
      <c r="R122" s="8"/>
      <c r="S122" s="9"/>
      <c r="T122" s="10"/>
      <c r="U122" s="8">
        <f t="shared" si="4"/>
        <v>52</v>
      </c>
      <c r="V122" s="9">
        <f t="shared" si="5"/>
        <v>45</v>
      </c>
      <c r="W122" s="10">
        <f t="shared" si="6"/>
        <v>5</v>
      </c>
      <c r="X122" s="181">
        <f t="shared" si="7"/>
        <v>57</v>
      </c>
    </row>
    <row r="123" spans="1:24" x14ac:dyDescent="0.2">
      <c r="A123" s="64">
        <v>120</v>
      </c>
      <c r="B123" s="4" t="s">
        <v>53</v>
      </c>
      <c r="C123" s="8"/>
      <c r="D123" s="9"/>
      <c r="E123" s="10"/>
      <c r="F123" s="8"/>
      <c r="G123" s="9"/>
      <c r="H123" s="10">
        <v>2</v>
      </c>
      <c r="I123" s="8"/>
      <c r="J123" s="9"/>
      <c r="K123" s="10"/>
      <c r="L123" s="8"/>
      <c r="M123" s="9"/>
      <c r="N123" s="10"/>
      <c r="O123" s="8"/>
      <c r="P123" s="9"/>
      <c r="Q123" s="10"/>
      <c r="R123" s="8"/>
      <c r="S123" s="9"/>
      <c r="T123" s="10"/>
      <c r="U123" s="8">
        <f t="shared" si="4"/>
        <v>0</v>
      </c>
      <c r="V123" s="9">
        <f t="shared" si="5"/>
        <v>0</v>
      </c>
      <c r="W123" s="10">
        <f t="shared" si="6"/>
        <v>2</v>
      </c>
      <c r="X123" s="181">
        <f t="shared" si="7"/>
        <v>2</v>
      </c>
    </row>
    <row r="124" spans="1:24" x14ac:dyDescent="0.2">
      <c r="A124" s="64">
        <v>121</v>
      </c>
      <c r="B124" s="4" t="s">
        <v>112</v>
      </c>
      <c r="C124" s="8"/>
      <c r="D124" s="9"/>
      <c r="E124" s="10"/>
      <c r="F124" s="8"/>
      <c r="G124" s="9"/>
      <c r="H124" s="10"/>
      <c r="I124" s="8"/>
      <c r="J124" s="9"/>
      <c r="K124" s="10"/>
      <c r="L124" s="8"/>
      <c r="M124" s="9"/>
      <c r="N124" s="10"/>
      <c r="O124" s="8"/>
      <c r="P124" s="9"/>
      <c r="Q124" s="10"/>
      <c r="R124" s="8"/>
      <c r="S124" s="9"/>
      <c r="T124" s="10"/>
      <c r="U124" s="8">
        <f t="shared" si="4"/>
        <v>0</v>
      </c>
      <c r="V124" s="9">
        <f t="shared" si="5"/>
        <v>0</v>
      </c>
      <c r="W124" s="10">
        <f t="shared" si="6"/>
        <v>0</v>
      </c>
      <c r="X124" s="181">
        <f t="shared" si="7"/>
        <v>0</v>
      </c>
    </row>
    <row r="125" spans="1:24" x14ac:dyDescent="0.2">
      <c r="A125" s="64">
        <v>122</v>
      </c>
      <c r="B125" s="5" t="s">
        <v>130</v>
      </c>
      <c r="C125" s="8"/>
      <c r="D125" s="9"/>
      <c r="E125" s="10"/>
      <c r="F125" s="8"/>
      <c r="G125" s="9"/>
      <c r="H125" s="10"/>
      <c r="I125" s="8"/>
      <c r="J125" s="9"/>
      <c r="K125" s="10"/>
      <c r="L125" s="8"/>
      <c r="M125" s="9"/>
      <c r="N125" s="10"/>
      <c r="O125" s="8"/>
      <c r="P125" s="9"/>
      <c r="Q125" s="10"/>
      <c r="R125" s="8"/>
      <c r="S125" s="9"/>
      <c r="T125" s="10"/>
      <c r="U125" s="8">
        <f t="shared" si="4"/>
        <v>0</v>
      </c>
      <c r="V125" s="9">
        <f t="shared" si="5"/>
        <v>0</v>
      </c>
      <c r="W125" s="10">
        <f t="shared" si="6"/>
        <v>0</v>
      </c>
      <c r="X125" s="181">
        <f t="shared" si="7"/>
        <v>0</v>
      </c>
    </row>
    <row r="126" spans="1:24" x14ac:dyDescent="0.2">
      <c r="A126" s="64">
        <v>123</v>
      </c>
      <c r="B126" s="5" t="s">
        <v>100</v>
      </c>
      <c r="C126" s="8">
        <v>8</v>
      </c>
      <c r="D126" s="9">
        <v>5</v>
      </c>
      <c r="E126" s="10"/>
      <c r="F126" s="8"/>
      <c r="G126" s="9"/>
      <c r="H126" s="10"/>
      <c r="I126" s="8"/>
      <c r="J126" s="9"/>
      <c r="K126" s="10"/>
      <c r="L126" s="8"/>
      <c r="M126" s="9"/>
      <c r="N126" s="10"/>
      <c r="O126" s="8">
        <v>1</v>
      </c>
      <c r="P126" s="9"/>
      <c r="Q126" s="10"/>
      <c r="R126" s="8"/>
      <c r="S126" s="9"/>
      <c r="T126" s="10"/>
      <c r="U126" s="8">
        <f t="shared" si="4"/>
        <v>9</v>
      </c>
      <c r="V126" s="9">
        <f t="shared" si="5"/>
        <v>5</v>
      </c>
      <c r="W126" s="10">
        <f t="shared" si="6"/>
        <v>0</v>
      </c>
      <c r="X126" s="181">
        <f t="shared" si="7"/>
        <v>9</v>
      </c>
    </row>
    <row r="127" spans="1:24" x14ac:dyDescent="0.2">
      <c r="A127" s="64">
        <v>124</v>
      </c>
      <c r="B127" s="4" t="s">
        <v>61</v>
      </c>
      <c r="C127" s="8">
        <v>2</v>
      </c>
      <c r="D127" s="9">
        <v>11</v>
      </c>
      <c r="E127" s="10"/>
      <c r="F127" s="8"/>
      <c r="G127" s="9"/>
      <c r="H127" s="10">
        <v>15</v>
      </c>
      <c r="I127" s="8"/>
      <c r="J127" s="9"/>
      <c r="K127" s="10"/>
      <c r="L127" s="8"/>
      <c r="M127" s="9"/>
      <c r="N127" s="10"/>
      <c r="O127" s="8"/>
      <c r="P127" s="9"/>
      <c r="Q127" s="10"/>
      <c r="R127" s="8"/>
      <c r="S127" s="9"/>
      <c r="T127" s="10"/>
      <c r="U127" s="8">
        <f t="shared" si="4"/>
        <v>2</v>
      </c>
      <c r="V127" s="9">
        <f t="shared" si="5"/>
        <v>11</v>
      </c>
      <c r="W127" s="10">
        <f t="shared" si="6"/>
        <v>15</v>
      </c>
      <c r="X127" s="181">
        <f t="shared" si="7"/>
        <v>17</v>
      </c>
    </row>
    <row r="128" spans="1:24" x14ac:dyDescent="0.2">
      <c r="A128" s="64">
        <v>125</v>
      </c>
      <c r="B128" s="5" t="s">
        <v>101</v>
      </c>
      <c r="C128" s="8">
        <v>6</v>
      </c>
      <c r="D128" s="9">
        <v>15</v>
      </c>
      <c r="E128" s="10"/>
      <c r="F128" s="8"/>
      <c r="G128" s="9"/>
      <c r="H128" s="10"/>
      <c r="I128" s="8"/>
      <c r="J128" s="9"/>
      <c r="K128" s="10"/>
      <c r="L128" s="8"/>
      <c r="M128" s="9"/>
      <c r="N128" s="10"/>
      <c r="O128" s="8"/>
      <c r="P128" s="9"/>
      <c r="Q128" s="10"/>
      <c r="R128" s="8"/>
      <c r="S128" s="9"/>
      <c r="T128" s="10"/>
      <c r="U128" s="8">
        <f t="shared" si="4"/>
        <v>6</v>
      </c>
      <c r="V128" s="9">
        <f t="shared" si="5"/>
        <v>15</v>
      </c>
      <c r="W128" s="10">
        <f t="shared" si="6"/>
        <v>0</v>
      </c>
      <c r="X128" s="181">
        <f t="shared" si="7"/>
        <v>6</v>
      </c>
    </row>
    <row r="129" spans="1:24" x14ac:dyDescent="0.2">
      <c r="A129" s="64">
        <v>126</v>
      </c>
      <c r="B129" s="5" t="s">
        <v>102</v>
      </c>
      <c r="C129" s="8">
        <v>9</v>
      </c>
      <c r="D129" s="9">
        <v>6</v>
      </c>
      <c r="E129" s="10"/>
      <c r="F129" s="8"/>
      <c r="G129" s="9"/>
      <c r="H129" s="10">
        <v>1</v>
      </c>
      <c r="I129" s="8"/>
      <c r="J129" s="9"/>
      <c r="K129" s="10"/>
      <c r="L129" s="8"/>
      <c r="M129" s="9"/>
      <c r="N129" s="10"/>
      <c r="O129" s="8"/>
      <c r="P129" s="9">
        <v>1</v>
      </c>
      <c r="Q129" s="10"/>
      <c r="R129" s="8"/>
      <c r="S129" s="9"/>
      <c r="T129" s="10"/>
      <c r="U129" s="8">
        <f t="shared" si="4"/>
        <v>9</v>
      </c>
      <c r="V129" s="9">
        <f t="shared" si="5"/>
        <v>7</v>
      </c>
      <c r="W129" s="10">
        <f t="shared" si="6"/>
        <v>1</v>
      </c>
      <c r="X129" s="181">
        <f t="shared" si="7"/>
        <v>10</v>
      </c>
    </row>
    <row r="130" spans="1:24" x14ac:dyDescent="0.2">
      <c r="A130" s="64">
        <v>127</v>
      </c>
      <c r="B130" s="5" t="s">
        <v>131</v>
      </c>
      <c r="C130" s="8"/>
      <c r="D130" s="9"/>
      <c r="E130" s="10"/>
      <c r="F130" s="8"/>
      <c r="G130" s="9"/>
      <c r="H130" s="10"/>
      <c r="I130" s="8"/>
      <c r="J130" s="9"/>
      <c r="K130" s="10"/>
      <c r="L130" s="8"/>
      <c r="M130" s="9"/>
      <c r="N130" s="10"/>
      <c r="O130" s="8"/>
      <c r="P130" s="9"/>
      <c r="Q130" s="10"/>
      <c r="R130" s="8"/>
      <c r="S130" s="9"/>
      <c r="T130" s="10"/>
      <c r="U130" s="8">
        <f t="shared" si="4"/>
        <v>0</v>
      </c>
      <c r="V130" s="9">
        <f t="shared" si="5"/>
        <v>0</v>
      </c>
      <c r="W130" s="10">
        <f t="shared" si="6"/>
        <v>0</v>
      </c>
      <c r="X130" s="181">
        <f t="shared" si="7"/>
        <v>0</v>
      </c>
    </row>
    <row r="131" spans="1:24" x14ac:dyDescent="0.2">
      <c r="A131" s="64">
        <v>128</v>
      </c>
      <c r="B131" s="5" t="s">
        <v>213</v>
      </c>
      <c r="C131" s="8"/>
      <c r="D131" s="9"/>
      <c r="E131" s="10"/>
      <c r="F131" s="8">
        <v>1</v>
      </c>
      <c r="G131" s="9"/>
      <c r="H131" s="10"/>
      <c r="I131" s="8"/>
      <c r="J131" s="9"/>
      <c r="K131" s="10"/>
      <c r="L131" s="8"/>
      <c r="M131" s="9"/>
      <c r="N131" s="10"/>
      <c r="O131" s="8"/>
      <c r="P131" s="9"/>
      <c r="Q131" s="10"/>
      <c r="R131" s="8"/>
      <c r="S131" s="9"/>
      <c r="T131" s="10"/>
      <c r="U131" s="8">
        <f t="shared" si="4"/>
        <v>1</v>
      </c>
      <c r="V131" s="9">
        <f t="shared" si="5"/>
        <v>0</v>
      </c>
      <c r="W131" s="10">
        <f t="shared" si="6"/>
        <v>0</v>
      </c>
      <c r="X131" s="181">
        <f t="shared" si="7"/>
        <v>1</v>
      </c>
    </row>
    <row r="132" spans="1:24" x14ac:dyDescent="0.2">
      <c r="A132" s="64">
        <v>129</v>
      </c>
      <c r="B132" s="4" t="s">
        <v>72</v>
      </c>
      <c r="C132" s="8"/>
      <c r="D132" s="9"/>
      <c r="E132" s="10"/>
      <c r="F132" s="8"/>
      <c r="G132" s="9"/>
      <c r="H132" s="10"/>
      <c r="I132" s="8"/>
      <c r="J132" s="9"/>
      <c r="K132" s="10"/>
      <c r="L132" s="8"/>
      <c r="M132" s="9"/>
      <c r="N132" s="10"/>
      <c r="O132" s="8"/>
      <c r="P132" s="9"/>
      <c r="Q132" s="10"/>
      <c r="R132" s="8"/>
      <c r="S132" s="9"/>
      <c r="T132" s="10"/>
      <c r="U132" s="8">
        <f t="shared" si="4"/>
        <v>0</v>
      </c>
      <c r="V132" s="9">
        <f t="shared" si="5"/>
        <v>0</v>
      </c>
      <c r="W132" s="10">
        <f t="shared" si="6"/>
        <v>0</v>
      </c>
      <c r="X132" s="181">
        <f t="shared" si="7"/>
        <v>0</v>
      </c>
    </row>
    <row r="133" spans="1:24" x14ac:dyDescent="0.2">
      <c r="A133" s="64">
        <v>130</v>
      </c>
      <c r="B133" s="5" t="s">
        <v>142</v>
      </c>
      <c r="C133" s="8"/>
      <c r="D133" s="9"/>
      <c r="E133" s="10"/>
      <c r="F133" s="8"/>
      <c r="G133" s="9"/>
      <c r="H133" s="10"/>
      <c r="I133" s="8"/>
      <c r="J133" s="9"/>
      <c r="K133" s="10"/>
      <c r="L133" s="8"/>
      <c r="M133" s="9"/>
      <c r="N133" s="10"/>
      <c r="O133" s="8"/>
      <c r="P133" s="9"/>
      <c r="Q133" s="10"/>
      <c r="R133" s="8"/>
      <c r="S133" s="9"/>
      <c r="T133" s="10"/>
      <c r="U133" s="8">
        <f t="shared" ref="U133:U156" si="8">SUM(C133+F133+I133+L133+O133+R133)</f>
        <v>0</v>
      </c>
      <c r="V133" s="9">
        <f t="shared" ref="V133:V156" si="9">D133+G133+J133+M133+P133+S133</f>
        <v>0</v>
      </c>
      <c r="W133" s="10">
        <f t="shared" ref="W133:W156" si="10">E133+H133+K133+N133+Q133+T133</f>
        <v>0</v>
      </c>
      <c r="X133" s="181">
        <f t="shared" ref="X133:X159" si="11">U133+W133</f>
        <v>0</v>
      </c>
    </row>
    <row r="134" spans="1:24" x14ac:dyDescent="0.2">
      <c r="A134" s="64">
        <v>131</v>
      </c>
      <c r="B134" s="4" t="s">
        <v>38</v>
      </c>
      <c r="C134" s="8">
        <v>4</v>
      </c>
      <c r="D134" s="9">
        <v>16</v>
      </c>
      <c r="E134" s="10"/>
      <c r="F134" s="8"/>
      <c r="G134" s="9"/>
      <c r="H134" s="10"/>
      <c r="I134" s="8">
        <v>13</v>
      </c>
      <c r="J134" s="9">
        <v>21</v>
      </c>
      <c r="K134" s="10"/>
      <c r="L134" s="8"/>
      <c r="M134" s="9"/>
      <c r="N134" s="10"/>
      <c r="O134" s="8">
        <v>17</v>
      </c>
      <c r="P134" s="9">
        <v>10</v>
      </c>
      <c r="Q134" s="10"/>
      <c r="R134" s="8"/>
      <c r="S134" s="9"/>
      <c r="T134" s="10"/>
      <c r="U134" s="8">
        <f t="shared" si="8"/>
        <v>34</v>
      </c>
      <c r="V134" s="9">
        <f t="shared" si="9"/>
        <v>47</v>
      </c>
      <c r="W134" s="10">
        <f t="shared" si="10"/>
        <v>0</v>
      </c>
      <c r="X134" s="181">
        <f t="shared" si="11"/>
        <v>34</v>
      </c>
    </row>
    <row r="135" spans="1:24" x14ac:dyDescent="0.2">
      <c r="A135" s="64">
        <v>132</v>
      </c>
      <c r="B135" s="4" t="s">
        <v>70</v>
      </c>
      <c r="C135" s="8">
        <v>4</v>
      </c>
      <c r="D135" s="9"/>
      <c r="E135" s="10"/>
      <c r="F135" s="8">
        <v>1</v>
      </c>
      <c r="G135" s="9"/>
      <c r="H135" s="10">
        <v>5</v>
      </c>
      <c r="I135" s="8">
        <v>3</v>
      </c>
      <c r="J135" s="9"/>
      <c r="K135" s="10"/>
      <c r="L135" s="8"/>
      <c r="M135" s="9"/>
      <c r="N135" s="10"/>
      <c r="O135" s="8"/>
      <c r="P135" s="9"/>
      <c r="Q135" s="10"/>
      <c r="R135" s="8"/>
      <c r="S135" s="9"/>
      <c r="T135" s="10"/>
      <c r="U135" s="8">
        <f t="shared" si="8"/>
        <v>8</v>
      </c>
      <c r="V135" s="9">
        <f t="shared" si="9"/>
        <v>0</v>
      </c>
      <c r="W135" s="10">
        <f t="shared" si="10"/>
        <v>5</v>
      </c>
      <c r="X135" s="181">
        <f t="shared" si="11"/>
        <v>13</v>
      </c>
    </row>
    <row r="136" spans="1:24" x14ac:dyDescent="0.2">
      <c r="A136" s="64">
        <v>133</v>
      </c>
      <c r="B136" s="5" t="s">
        <v>149</v>
      </c>
      <c r="C136" s="8"/>
      <c r="D136" s="9"/>
      <c r="E136" s="10"/>
      <c r="F136" s="8"/>
      <c r="G136" s="9"/>
      <c r="H136" s="10"/>
      <c r="I136" s="8"/>
      <c r="J136" s="9"/>
      <c r="K136" s="10"/>
      <c r="L136" s="8"/>
      <c r="M136" s="9"/>
      <c r="N136" s="10"/>
      <c r="O136" s="8"/>
      <c r="P136" s="9"/>
      <c r="Q136" s="10"/>
      <c r="R136" s="8"/>
      <c r="S136" s="9"/>
      <c r="T136" s="10"/>
      <c r="U136" s="8">
        <f t="shared" si="8"/>
        <v>0</v>
      </c>
      <c r="V136" s="9">
        <f t="shared" si="9"/>
        <v>0</v>
      </c>
      <c r="W136" s="10">
        <f t="shared" si="10"/>
        <v>0</v>
      </c>
      <c r="X136" s="181">
        <f t="shared" si="11"/>
        <v>0</v>
      </c>
    </row>
    <row r="137" spans="1:24" x14ac:dyDescent="0.2">
      <c r="A137" s="64">
        <v>134</v>
      </c>
      <c r="B137" s="5" t="s">
        <v>116</v>
      </c>
      <c r="C137" s="8"/>
      <c r="D137" s="9"/>
      <c r="E137" s="10"/>
      <c r="F137" s="8"/>
      <c r="G137" s="9"/>
      <c r="H137" s="10"/>
      <c r="I137" s="8"/>
      <c r="J137" s="9"/>
      <c r="K137" s="10"/>
      <c r="L137" s="8"/>
      <c r="M137" s="9"/>
      <c r="N137" s="10"/>
      <c r="O137" s="8"/>
      <c r="P137" s="9"/>
      <c r="Q137" s="10"/>
      <c r="R137" s="8"/>
      <c r="S137" s="9"/>
      <c r="T137" s="10"/>
      <c r="U137" s="8">
        <f t="shared" si="8"/>
        <v>0</v>
      </c>
      <c r="V137" s="9">
        <f t="shared" si="9"/>
        <v>0</v>
      </c>
      <c r="W137" s="10">
        <f t="shared" si="10"/>
        <v>0</v>
      </c>
      <c r="X137" s="181">
        <f t="shared" si="11"/>
        <v>0</v>
      </c>
    </row>
    <row r="138" spans="1:24" x14ac:dyDescent="0.2">
      <c r="A138" s="64">
        <v>135</v>
      </c>
      <c r="B138" s="4" t="s">
        <v>103</v>
      </c>
      <c r="C138" s="8"/>
      <c r="D138" s="9"/>
      <c r="E138" s="10"/>
      <c r="F138" s="8"/>
      <c r="G138" s="9"/>
      <c r="H138" s="10">
        <v>6</v>
      </c>
      <c r="I138" s="8"/>
      <c r="J138" s="9"/>
      <c r="K138" s="10"/>
      <c r="L138" s="8"/>
      <c r="M138" s="9"/>
      <c r="N138" s="10"/>
      <c r="O138" s="8"/>
      <c r="P138" s="9"/>
      <c r="Q138" s="10"/>
      <c r="R138" s="8"/>
      <c r="S138" s="9"/>
      <c r="T138" s="10"/>
      <c r="U138" s="8">
        <f t="shared" si="8"/>
        <v>0</v>
      </c>
      <c r="V138" s="9">
        <f t="shared" si="9"/>
        <v>0</v>
      </c>
      <c r="W138" s="10">
        <f t="shared" si="10"/>
        <v>6</v>
      </c>
      <c r="X138" s="181">
        <f t="shared" si="11"/>
        <v>6</v>
      </c>
    </row>
    <row r="139" spans="1:24" x14ac:dyDescent="0.2">
      <c r="A139" s="64">
        <v>136</v>
      </c>
      <c r="B139" s="4" t="s">
        <v>84</v>
      </c>
      <c r="C139" s="8">
        <v>6</v>
      </c>
      <c r="D139" s="9">
        <v>3</v>
      </c>
      <c r="E139" s="10"/>
      <c r="F139" s="8"/>
      <c r="G139" s="9"/>
      <c r="H139" s="10">
        <v>5</v>
      </c>
      <c r="I139" s="8"/>
      <c r="J139" s="9"/>
      <c r="K139" s="10"/>
      <c r="L139" s="8"/>
      <c r="M139" s="9"/>
      <c r="N139" s="10"/>
      <c r="O139" s="8"/>
      <c r="P139" s="9"/>
      <c r="Q139" s="10"/>
      <c r="R139" s="8"/>
      <c r="S139" s="9"/>
      <c r="T139" s="10"/>
      <c r="U139" s="8">
        <f t="shared" si="8"/>
        <v>6</v>
      </c>
      <c r="V139" s="9">
        <f t="shared" si="9"/>
        <v>3</v>
      </c>
      <c r="W139" s="10">
        <f t="shared" si="10"/>
        <v>5</v>
      </c>
      <c r="X139" s="181">
        <f t="shared" si="11"/>
        <v>11</v>
      </c>
    </row>
    <row r="140" spans="1:24" x14ac:dyDescent="0.2">
      <c r="A140" s="64">
        <v>137</v>
      </c>
      <c r="B140" s="5" t="s">
        <v>143</v>
      </c>
      <c r="C140" s="8"/>
      <c r="D140" s="9"/>
      <c r="E140" s="10"/>
      <c r="F140" s="8"/>
      <c r="G140" s="9"/>
      <c r="H140" s="10"/>
      <c r="I140" s="8"/>
      <c r="J140" s="9"/>
      <c r="K140" s="10"/>
      <c r="L140" s="8"/>
      <c r="M140" s="9"/>
      <c r="N140" s="10"/>
      <c r="O140" s="8"/>
      <c r="P140" s="9"/>
      <c r="Q140" s="10"/>
      <c r="R140" s="8"/>
      <c r="S140" s="9"/>
      <c r="T140" s="10"/>
      <c r="U140" s="8">
        <f t="shared" si="8"/>
        <v>0</v>
      </c>
      <c r="V140" s="9">
        <f t="shared" si="9"/>
        <v>0</v>
      </c>
      <c r="W140" s="10">
        <f t="shared" si="10"/>
        <v>0</v>
      </c>
      <c r="X140" s="181">
        <f t="shared" si="11"/>
        <v>0</v>
      </c>
    </row>
    <row r="141" spans="1:24" x14ac:dyDescent="0.2">
      <c r="A141" s="64">
        <v>138</v>
      </c>
      <c r="B141" s="5" t="s">
        <v>113</v>
      </c>
      <c r="C141" s="8"/>
      <c r="D141" s="9">
        <v>9</v>
      </c>
      <c r="E141" s="10"/>
      <c r="F141" s="8"/>
      <c r="G141" s="9"/>
      <c r="H141" s="10"/>
      <c r="I141" s="8"/>
      <c r="J141" s="9"/>
      <c r="K141" s="10"/>
      <c r="L141" s="8"/>
      <c r="M141" s="9"/>
      <c r="N141" s="10"/>
      <c r="O141" s="8"/>
      <c r="P141" s="9"/>
      <c r="Q141" s="10"/>
      <c r="R141" s="8"/>
      <c r="S141" s="9"/>
      <c r="T141" s="10"/>
      <c r="U141" s="8">
        <f t="shared" si="8"/>
        <v>0</v>
      </c>
      <c r="V141" s="9">
        <f t="shared" si="9"/>
        <v>9</v>
      </c>
      <c r="W141" s="10">
        <f t="shared" si="10"/>
        <v>0</v>
      </c>
      <c r="X141" s="181">
        <f t="shared" si="11"/>
        <v>0</v>
      </c>
    </row>
    <row r="142" spans="1:24" x14ac:dyDescent="0.2">
      <c r="A142" s="64">
        <v>139</v>
      </c>
      <c r="B142" s="4" t="s">
        <v>37</v>
      </c>
      <c r="C142" s="8">
        <v>6</v>
      </c>
      <c r="D142" s="9">
        <v>3</v>
      </c>
      <c r="E142" s="10"/>
      <c r="F142" s="8"/>
      <c r="G142" s="9"/>
      <c r="H142" s="10"/>
      <c r="I142" s="8"/>
      <c r="J142" s="9"/>
      <c r="K142" s="10"/>
      <c r="L142" s="8"/>
      <c r="M142" s="9"/>
      <c r="N142" s="10"/>
      <c r="O142" s="8"/>
      <c r="P142" s="9"/>
      <c r="Q142" s="10"/>
      <c r="R142" s="8"/>
      <c r="S142" s="9"/>
      <c r="T142" s="10"/>
      <c r="U142" s="8">
        <f t="shared" si="8"/>
        <v>6</v>
      </c>
      <c r="V142" s="9">
        <f t="shared" si="9"/>
        <v>3</v>
      </c>
      <c r="W142" s="10">
        <f t="shared" si="10"/>
        <v>0</v>
      </c>
      <c r="X142" s="181">
        <f t="shared" si="11"/>
        <v>6</v>
      </c>
    </row>
    <row r="143" spans="1:24" x14ac:dyDescent="0.2">
      <c r="A143" s="64">
        <v>140</v>
      </c>
      <c r="B143" s="6" t="s">
        <v>126</v>
      </c>
      <c r="C143" s="8">
        <v>1</v>
      </c>
      <c r="D143" s="9">
        <v>2</v>
      </c>
      <c r="E143" s="10"/>
      <c r="F143" s="8"/>
      <c r="G143" s="9"/>
      <c r="H143" s="10"/>
      <c r="I143" s="8"/>
      <c r="J143" s="9"/>
      <c r="K143" s="10"/>
      <c r="L143" s="8"/>
      <c r="M143" s="9"/>
      <c r="N143" s="10"/>
      <c r="O143" s="8"/>
      <c r="P143" s="9"/>
      <c r="Q143" s="10"/>
      <c r="R143" s="8"/>
      <c r="S143" s="9"/>
      <c r="T143" s="10"/>
      <c r="U143" s="8">
        <f t="shared" si="8"/>
        <v>1</v>
      </c>
      <c r="V143" s="9">
        <f t="shared" si="9"/>
        <v>2</v>
      </c>
      <c r="W143" s="10">
        <f t="shared" si="10"/>
        <v>0</v>
      </c>
      <c r="X143" s="181">
        <f t="shared" si="11"/>
        <v>1</v>
      </c>
    </row>
    <row r="144" spans="1:24" x14ac:dyDescent="0.2">
      <c r="A144" s="64">
        <v>141</v>
      </c>
      <c r="B144" s="4" t="s">
        <v>81</v>
      </c>
      <c r="C144" s="8">
        <v>15</v>
      </c>
      <c r="D144" s="9">
        <v>12</v>
      </c>
      <c r="E144" s="10"/>
      <c r="F144" s="8">
        <v>17</v>
      </c>
      <c r="G144" s="9">
        <v>20</v>
      </c>
      <c r="H144" s="10">
        <v>4</v>
      </c>
      <c r="I144" s="8">
        <v>2</v>
      </c>
      <c r="J144" s="9">
        <v>4</v>
      </c>
      <c r="K144" s="10"/>
      <c r="L144" s="8"/>
      <c r="M144" s="9"/>
      <c r="N144" s="10">
        <v>1</v>
      </c>
      <c r="O144" s="8">
        <v>19</v>
      </c>
      <c r="P144" s="9">
        <v>11</v>
      </c>
      <c r="Q144" s="10"/>
      <c r="R144" s="8"/>
      <c r="S144" s="9"/>
      <c r="T144" s="10"/>
      <c r="U144" s="8">
        <f t="shared" si="8"/>
        <v>53</v>
      </c>
      <c r="V144" s="9">
        <f t="shared" si="9"/>
        <v>47</v>
      </c>
      <c r="W144" s="10">
        <f t="shared" si="10"/>
        <v>5</v>
      </c>
      <c r="X144" s="181">
        <f t="shared" si="11"/>
        <v>58</v>
      </c>
    </row>
    <row r="145" spans="1:24" x14ac:dyDescent="0.2">
      <c r="A145" s="64">
        <v>142</v>
      </c>
      <c r="B145" s="4" t="s">
        <v>49</v>
      </c>
      <c r="C145" s="8"/>
      <c r="D145" s="9">
        <v>1</v>
      </c>
      <c r="E145" s="10"/>
      <c r="F145" s="8"/>
      <c r="G145" s="9"/>
      <c r="H145" s="10"/>
      <c r="I145" s="8"/>
      <c r="J145" s="9"/>
      <c r="K145" s="10"/>
      <c r="L145" s="8"/>
      <c r="M145" s="9"/>
      <c r="N145" s="10"/>
      <c r="O145" s="8"/>
      <c r="P145" s="9"/>
      <c r="Q145" s="10"/>
      <c r="R145" s="8"/>
      <c r="S145" s="9"/>
      <c r="T145" s="10"/>
      <c r="U145" s="8">
        <f t="shared" si="8"/>
        <v>0</v>
      </c>
      <c r="V145" s="9">
        <f t="shared" si="9"/>
        <v>1</v>
      </c>
      <c r="W145" s="10">
        <f t="shared" si="10"/>
        <v>0</v>
      </c>
      <c r="X145" s="181">
        <f t="shared" si="11"/>
        <v>0</v>
      </c>
    </row>
    <row r="146" spans="1:24" x14ac:dyDescent="0.2">
      <c r="A146" s="64">
        <v>143</v>
      </c>
      <c r="B146" s="4" t="s">
        <v>104</v>
      </c>
      <c r="C146" s="8"/>
      <c r="D146" s="9"/>
      <c r="E146" s="10"/>
      <c r="F146" s="8"/>
      <c r="G146" s="9"/>
      <c r="H146" s="10">
        <v>5</v>
      </c>
      <c r="I146" s="8"/>
      <c r="J146" s="9"/>
      <c r="K146" s="10"/>
      <c r="L146" s="8"/>
      <c r="M146" s="9"/>
      <c r="N146" s="10"/>
      <c r="O146" s="8"/>
      <c r="P146" s="9"/>
      <c r="Q146" s="10"/>
      <c r="R146" s="8"/>
      <c r="S146" s="9"/>
      <c r="T146" s="10"/>
      <c r="U146" s="8">
        <f t="shared" si="8"/>
        <v>0</v>
      </c>
      <c r="V146" s="9">
        <f t="shared" si="9"/>
        <v>0</v>
      </c>
      <c r="W146" s="10">
        <f t="shared" si="10"/>
        <v>5</v>
      </c>
      <c r="X146" s="181">
        <f t="shared" si="11"/>
        <v>5</v>
      </c>
    </row>
    <row r="147" spans="1:24" x14ac:dyDescent="0.2">
      <c r="A147" s="64">
        <v>144</v>
      </c>
      <c r="B147" s="4" t="s">
        <v>52</v>
      </c>
      <c r="C147" s="8">
        <v>3</v>
      </c>
      <c r="D147" s="9">
        <v>2</v>
      </c>
      <c r="E147" s="10"/>
      <c r="F147" s="8"/>
      <c r="G147" s="9"/>
      <c r="H147" s="10"/>
      <c r="I147" s="8"/>
      <c r="J147" s="9"/>
      <c r="K147" s="10"/>
      <c r="L147" s="8"/>
      <c r="M147" s="9"/>
      <c r="N147" s="10"/>
      <c r="O147" s="8"/>
      <c r="P147" s="9"/>
      <c r="Q147" s="10"/>
      <c r="R147" s="8"/>
      <c r="S147" s="9"/>
      <c r="T147" s="10"/>
      <c r="U147" s="8">
        <f t="shared" si="8"/>
        <v>3</v>
      </c>
      <c r="V147" s="9">
        <f t="shared" si="9"/>
        <v>2</v>
      </c>
      <c r="W147" s="10">
        <f t="shared" si="10"/>
        <v>0</v>
      </c>
      <c r="X147" s="181">
        <f t="shared" si="11"/>
        <v>3</v>
      </c>
    </row>
    <row r="148" spans="1:24" x14ac:dyDescent="0.2">
      <c r="A148" s="64">
        <v>145</v>
      </c>
      <c r="B148" s="4" t="s">
        <v>71</v>
      </c>
      <c r="C148" s="8">
        <v>1</v>
      </c>
      <c r="D148" s="9">
        <v>4</v>
      </c>
      <c r="E148" s="10"/>
      <c r="F148" s="8"/>
      <c r="G148" s="9"/>
      <c r="H148" s="10">
        <v>65</v>
      </c>
      <c r="I148" s="8"/>
      <c r="J148" s="9"/>
      <c r="K148" s="10"/>
      <c r="L148" s="8"/>
      <c r="M148" s="9"/>
      <c r="N148" s="10"/>
      <c r="O148" s="8"/>
      <c r="P148" s="9"/>
      <c r="Q148" s="10"/>
      <c r="R148" s="8"/>
      <c r="S148" s="9"/>
      <c r="T148" s="10"/>
      <c r="U148" s="8">
        <f t="shared" si="8"/>
        <v>1</v>
      </c>
      <c r="V148" s="9">
        <f t="shared" si="9"/>
        <v>4</v>
      </c>
      <c r="W148" s="10">
        <f t="shared" si="10"/>
        <v>65</v>
      </c>
      <c r="X148" s="181">
        <f t="shared" si="11"/>
        <v>66</v>
      </c>
    </row>
    <row r="149" spans="1:24" x14ac:dyDescent="0.2">
      <c r="A149" s="64">
        <v>146</v>
      </c>
      <c r="B149" s="5" t="s">
        <v>105</v>
      </c>
      <c r="C149" s="8"/>
      <c r="D149" s="9"/>
      <c r="E149" s="10"/>
      <c r="F149" s="8"/>
      <c r="G149" s="9"/>
      <c r="H149" s="10"/>
      <c r="I149" s="8"/>
      <c r="J149" s="9"/>
      <c r="K149" s="10"/>
      <c r="L149" s="8"/>
      <c r="M149" s="9"/>
      <c r="N149" s="10"/>
      <c r="O149" s="8"/>
      <c r="P149" s="9"/>
      <c r="Q149" s="10"/>
      <c r="R149" s="8"/>
      <c r="S149" s="9"/>
      <c r="T149" s="10"/>
      <c r="U149" s="8">
        <f t="shared" si="8"/>
        <v>0</v>
      </c>
      <c r="V149" s="9">
        <f t="shared" si="9"/>
        <v>0</v>
      </c>
      <c r="W149" s="10">
        <f t="shared" si="10"/>
        <v>0</v>
      </c>
      <c r="X149" s="181">
        <f t="shared" si="11"/>
        <v>0</v>
      </c>
    </row>
    <row r="150" spans="1:24" x14ac:dyDescent="0.2">
      <c r="A150" s="64">
        <v>147</v>
      </c>
      <c r="B150" s="4" t="s">
        <v>54</v>
      </c>
      <c r="C150" s="8">
        <v>2</v>
      </c>
      <c r="D150" s="9"/>
      <c r="E150" s="10"/>
      <c r="F150" s="8"/>
      <c r="G150" s="9"/>
      <c r="H150" s="10"/>
      <c r="I150" s="8"/>
      <c r="J150" s="9"/>
      <c r="K150" s="10"/>
      <c r="L150" s="8"/>
      <c r="M150" s="9"/>
      <c r="N150" s="10"/>
      <c r="O150" s="8"/>
      <c r="P150" s="9"/>
      <c r="Q150" s="10"/>
      <c r="R150" s="8"/>
      <c r="S150" s="9"/>
      <c r="T150" s="10"/>
      <c r="U150" s="8">
        <f t="shared" si="8"/>
        <v>2</v>
      </c>
      <c r="V150" s="9">
        <f t="shared" si="9"/>
        <v>0</v>
      </c>
      <c r="W150" s="10">
        <f t="shared" si="10"/>
        <v>0</v>
      </c>
      <c r="X150" s="181">
        <f t="shared" si="11"/>
        <v>2</v>
      </c>
    </row>
    <row r="151" spans="1:24" x14ac:dyDescent="0.2">
      <c r="A151" s="64">
        <v>148</v>
      </c>
      <c r="B151" s="4" t="s">
        <v>62</v>
      </c>
      <c r="C151" s="8">
        <v>4</v>
      </c>
      <c r="D151" s="9">
        <v>8</v>
      </c>
      <c r="E151" s="10"/>
      <c r="F151" s="8"/>
      <c r="G151" s="9"/>
      <c r="H151" s="10">
        <v>17</v>
      </c>
      <c r="I151" s="8">
        <v>1</v>
      </c>
      <c r="J151" s="9"/>
      <c r="K151" s="10"/>
      <c r="L151" s="8"/>
      <c r="M151" s="9"/>
      <c r="N151" s="10"/>
      <c r="O151" s="8"/>
      <c r="P151" s="9"/>
      <c r="Q151" s="10"/>
      <c r="R151" s="8"/>
      <c r="S151" s="9"/>
      <c r="T151" s="10"/>
      <c r="U151" s="8">
        <f t="shared" si="8"/>
        <v>5</v>
      </c>
      <c r="V151" s="9">
        <f t="shared" si="9"/>
        <v>8</v>
      </c>
      <c r="W151" s="10">
        <f t="shared" si="10"/>
        <v>17</v>
      </c>
      <c r="X151" s="181">
        <f t="shared" si="11"/>
        <v>22</v>
      </c>
    </row>
    <row r="152" spans="1:24" x14ac:dyDescent="0.2">
      <c r="A152" s="64">
        <v>149</v>
      </c>
      <c r="B152" s="4" t="s">
        <v>32</v>
      </c>
      <c r="C152" s="8"/>
      <c r="D152" s="9"/>
      <c r="E152" s="10"/>
      <c r="F152" s="8"/>
      <c r="G152" s="9"/>
      <c r="H152" s="10"/>
      <c r="I152" s="8"/>
      <c r="J152" s="9"/>
      <c r="K152" s="10"/>
      <c r="L152" s="8"/>
      <c r="M152" s="9"/>
      <c r="N152" s="10"/>
      <c r="O152" s="8"/>
      <c r="P152" s="9"/>
      <c r="Q152" s="10"/>
      <c r="R152" s="8"/>
      <c r="S152" s="9"/>
      <c r="T152" s="10"/>
      <c r="U152" s="8">
        <f t="shared" si="8"/>
        <v>0</v>
      </c>
      <c r="V152" s="9">
        <f t="shared" si="9"/>
        <v>0</v>
      </c>
      <c r="W152" s="10">
        <f t="shared" si="10"/>
        <v>0</v>
      </c>
      <c r="X152" s="181">
        <f t="shared" si="11"/>
        <v>0</v>
      </c>
    </row>
    <row r="153" spans="1:24" x14ac:dyDescent="0.2">
      <c r="A153" s="64">
        <v>150</v>
      </c>
      <c r="B153" s="4" t="s">
        <v>22</v>
      </c>
      <c r="C153" s="8">
        <v>406</v>
      </c>
      <c r="D153" s="9">
        <v>362</v>
      </c>
      <c r="E153" s="10"/>
      <c r="F153" s="8">
        <v>1</v>
      </c>
      <c r="G153" s="9">
        <v>1</v>
      </c>
      <c r="H153" s="10"/>
      <c r="I153" s="8">
        <v>387</v>
      </c>
      <c r="J153" s="9">
        <v>380</v>
      </c>
      <c r="K153" s="10"/>
      <c r="L153" s="8">
        <v>30</v>
      </c>
      <c r="M153" s="9">
        <v>21</v>
      </c>
      <c r="N153" s="10">
        <v>48</v>
      </c>
      <c r="O153" s="8"/>
      <c r="P153" s="9">
        <v>4</v>
      </c>
      <c r="Q153" s="10"/>
      <c r="R153" s="8"/>
      <c r="S153" s="9"/>
      <c r="T153" s="10"/>
      <c r="U153" s="8">
        <f t="shared" si="8"/>
        <v>824</v>
      </c>
      <c r="V153" s="9">
        <f t="shared" si="9"/>
        <v>768</v>
      </c>
      <c r="W153" s="10">
        <f t="shared" si="10"/>
        <v>48</v>
      </c>
      <c r="X153" s="181">
        <f t="shared" si="11"/>
        <v>872</v>
      </c>
    </row>
    <row r="154" spans="1:24" x14ac:dyDescent="0.2">
      <c r="A154" s="64">
        <v>151</v>
      </c>
      <c r="B154" s="5" t="s">
        <v>132</v>
      </c>
      <c r="C154" s="8"/>
      <c r="D154" s="9"/>
      <c r="E154" s="10"/>
      <c r="F154" s="8"/>
      <c r="G154" s="9"/>
      <c r="H154" s="10"/>
      <c r="I154" s="8"/>
      <c r="J154" s="9"/>
      <c r="K154" s="10"/>
      <c r="L154" s="8"/>
      <c r="M154" s="9"/>
      <c r="N154" s="10"/>
      <c r="O154" s="8"/>
      <c r="P154" s="9"/>
      <c r="Q154" s="10"/>
      <c r="R154" s="8"/>
      <c r="S154" s="9"/>
      <c r="T154" s="10"/>
      <c r="U154" s="8">
        <f t="shared" si="8"/>
        <v>0</v>
      </c>
      <c r="V154" s="9">
        <f t="shared" si="9"/>
        <v>0</v>
      </c>
      <c r="W154" s="10">
        <f t="shared" si="10"/>
        <v>0</v>
      </c>
      <c r="X154" s="181">
        <f t="shared" si="11"/>
        <v>0</v>
      </c>
    </row>
    <row r="155" spans="1:24" x14ac:dyDescent="0.2">
      <c r="A155" s="64">
        <v>152</v>
      </c>
      <c r="B155" s="5" t="s">
        <v>144</v>
      </c>
      <c r="C155" s="8"/>
      <c r="D155" s="9"/>
      <c r="E155" s="10"/>
      <c r="F155" s="8"/>
      <c r="G155" s="9"/>
      <c r="H155" s="10"/>
      <c r="I155" s="8"/>
      <c r="J155" s="9"/>
      <c r="K155" s="10"/>
      <c r="L155" s="8"/>
      <c r="M155" s="9"/>
      <c r="N155" s="10"/>
      <c r="O155" s="8"/>
      <c r="P155" s="9"/>
      <c r="Q155" s="10"/>
      <c r="R155" s="8"/>
      <c r="S155" s="9"/>
      <c r="T155" s="10"/>
      <c r="U155" s="8">
        <f t="shared" si="8"/>
        <v>0</v>
      </c>
      <c r="V155" s="9">
        <f t="shared" si="9"/>
        <v>0</v>
      </c>
      <c r="W155" s="10">
        <f t="shared" si="10"/>
        <v>0</v>
      </c>
      <c r="X155" s="181">
        <f t="shared" si="11"/>
        <v>0</v>
      </c>
    </row>
    <row r="156" spans="1:24" x14ac:dyDescent="0.2">
      <c r="A156" s="64">
        <v>153</v>
      </c>
      <c r="B156" s="5" t="s">
        <v>184</v>
      </c>
      <c r="C156" s="8">
        <v>2</v>
      </c>
      <c r="D156" s="9">
        <v>5</v>
      </c>
      <c r="E156" s="10"/>
      <c r="F156" s="8"/>
      <c r="G156" s="9"/>
      <c r="H156" s="10"/>
      <c r="I156" s="8"/>
      <c r="J156" s="9"/>
      <c r="K156" s="10"/>
      <c r="L156" s="8"/>
      <c r="M156" s="9"/>
      <c r="N156" s="10"/>
      <c r="O156" s="8"/>
      <c r="P156" s="9"/>
      <c r="Q156" s="10"/>
      <c r="R156" s="8"/>
      <c r="S156" s="9"/>
      <c r="T156" s="10"/>
      <c r="U156" s="8">
        <f t="shared" si="8"/>
        <v>2</v>
      </c>
      <c r="V156" s="9">
        <f t="shared" si="9"/>
        <v>5</v>
      </c>
      <c r="W156" s="10">
        <f t="shared" si="10"/>
        <v>0</v>
      </c>
      <c r="X156" s="181">
        <f t="shared" si="11"/>
        <v>2</v>
      </c>
    </row>
    <row r="157" spans="1:24" x14ac:dyDescent="0.2">
      <c r="B157" s="4" t="s">
        <v>44</v>
      </c>
      <c r="C157" s="8">
        <f t="shared" ref="C157:T157" si="12">SUM(C4:C156)</f>
        <v>24060</v>
      </c>
      <c r="D157" s="9">
        <f t="shared" si="12"/>
        <v>20400</v>
      </c>
      <c r="E157" s="10">
        <f t="shared" si="12"/>
        <v>0</v>
      </c>
      <c r="F157" s="8">
        <f>SUM(F4:F156)</f>
        <v>99</v>
      </c>
      <c r="G157" s="9">
        <f>SUM(G4:G156)</f>
        <v>104</v>
      </c>
      <c r="H157" s="10">
        <f>SUM(H4:H156)</f>
        <v>7734</v>
      </c>
      <c r="I157" s="8">
        <f t="shared" si="12"/>
        <v>919</v>
      </c>
      <c r="J157" s="9">
        <f t="shared" si="12"/>
        <v>854</v>
      </c>
      <c r="K157" s="10">
        <f t="shared" si="12"/>
        <v>0</v>
      </c>
      <c r="L157" s="8">
        <f t="shared" si="12"/>
        <v>36</v>
      </c>
      <c r="M157" s="9">
        <f t="shared" si="12"/>
        <v>29</v>
      </c>
      <c r="N157" s="10">
        <f t="shared" si="12"/>
        <v>49</v>
      </c>
      <c r="O157" s="8">
        <f t="shared" si="12"/>
        <v>111</v>
      </c>
      <c r="P157" s="9">
        <f t="shared" si="12"/>
        <v>72</v>
      </c>
      <c r="Q157" s="10">
        <f t="shared" si="12"/>
        <v>0</v>
      </c>
      <c r="R157" s="8">
        <f t="shared" si="12"/>
        <v>0</v>
      </c>
      <c r="S157" s="9">
        <f t="shared" si="12"/>
        <v>0</v>
      </c>
      <c r="T157" s="10">
        <f t="shared" si="12"/>
        <v>0</v>
      </c>
      <c r="U157" s="8">
        <f>SUM(U4:U156)</f>
        <v>25225</v>
      </c>
      <c r="V157" s="9">
        <f>SUM(V4:V156)</f>
        <v>21459</v>
      </c>
      <c r="W157" s="10">
        <f>SUM(W4:W156)</f>
        <v>7783</v>
      </c>
      <c r="X157" s="181">
        <f t="shared" si="11"/>
        <v>33008</v>
      </c>
    </row>
    <row r="158" spans="1:24" x14ac:dyDescent="0.2">
      <c r="B158" s="4" t="s">
        <v>45</v>
      </c>
      <c r="C158" s="8">
        <v>34398</v>
      </c>
      <c r="D158" s="9">
        <v>30542</v>
      </c>
      <c r="E158" s="10"/>
      <c r="F158" s="8">
        <v>588</v>
      </c>
      <c r="G158" s="9">
        <v>753</v>
      </c>
      <c r="H158" s="10"/>
      <c r="I158" s="8">
        <v>223</v>
      </c>
      <c r="J158" s="9">
        <v>283</v>
      </c>
      <c r="K158" s="10"/>
      <c r="L158" s="8">
        <v>92</v>
      </c>
      <c r="M158" s="9">
        <v>87</v>
      </c>
      <c r="N158" s="10"/>
      <c r="O158" s="8">
        <v>1251</v>
      </c>
      <c r="P158" s="9">
        <v>1084</v>
      </c>
      <c r="Q158" s="10"/>
      <c r="R158" s="8"/>
      <c r="S158" s="9"/>
      <c r="T158" s="10"/>
      <c r="U158" s="8">
        <f>SUM(C158+F158+I158+L158+O158+R158)</f>
        <v>36552</v>
      </c>
      <c r="V158" s="9">
        <f>D158+G158+J158+M158+P158+S158</f>
        <v>32749</v>
      </c>
      <c r="W158" s="10">
        <f>E158+H158+K158+N158+Q158+T158</f>
        <v>0</v>
      </c>
      <c r="X158" s="181">
        <f t="shared" si="11"/>
        <v>36552</v>
      </c>
    </row>
    <row r="159" spans="1:24" ht="13.5" thickBot="1" x14ac:dyDescent="0.25">
      <c r="B159" s="4" t="s">
        <v>73</v>
      </c>
      <c r="C159" s="11">
        <f t="shared" ref="C159:T159" si="13">C157+C158</f>
        <v>58458</v>
      </c>
      <c r="D159" s="12">
        <f t="shared" si="13"/>
        <v>50942</v>
      </c>
      <c r="E159" s="13">
        <f t="shared" si="13"/>
        <v>0</v>
      </c>
      <c r="F159" s="11">
        <f>F157+F158</f>
        <v>687</v>
      </c>
      <c r="G159" s="12">
        <f>G157+G158</f>
        <v>857</v>
      </c>
      <c r="H159" s="13">
        <f>H157+H158</f>
        <v>7734</v>
      </c>
      <c r="I159" s="11">
        <f t="shared" si="13"/>
        <v>1142</v>
      </c>
      <c r="J159" s="12">
        <f t="shared" si="13"/>
        <v>1137</v>
      </c>
      <c r="K159" s="13">
        <f t="shared" si="13"/>
        <v>0</v>
      </c>
      <c r="L159" s="11">
        <f t="shared" si="13"/>
        <v>128</v>
      </c>
      <c r="M159" s="12">
        <f t="shared" si="13"/>
        <v>116</v>
      </c>
      <c r="N159" s="13">
        <f t="shared" si="13"/>
        <v>49</v>
      </c>
      <c r="O159" s="11">
        <f t="shared" si="13"/>
        <v>1362</v>
      </c>
      <c r="P159" s="12">
        <f t="shared" si="13"/>
        <v>1156</v>
      </c>
      <c r="Q159" s="13">
        <f t="shared" si="13"/>
        <v>0</v>
      </c>
      <c r="R159" s="11">
        <f t="shared" si="13"/>
        <v>0</v>
      </c>
      <c r="S159" s="12">
        <f t="shared" si="13"/>
        <v>0</v>
      </c>
      <c r="T159" s="13">
        <f t="shared" si="13"/>
        <v>0</v>
      </c>
      <c r="U159" s="11">
        <f>SUM(C159+F159+I159+L159+O159+R159)</f>
        <v>61777</v>
      </c>
      <c r="V159" s="12">
        <f>D159+G159+J159+M159+P159+S159</f>
        <v>54208</v>
      </c>
      <c r="W159" s="13">
        <f>E159+H159+K159+N159+Q159+T159</f>
        <v>7783</v>
      </c>
      <c r="X159" s="182">
        <f t="shared" si="11"/>
        <v>69560</v>
      </c>
    </row>
  </sheetData>
  <mergeCells count="7">
    <mergeCell ref="O2:Q2"/>
    <mergeCell ref="R2:T2"/>
    <mergeCell ref="U2:W2"/>
    <mergeCell ref="C2:E2"/>
    <mergeCell ref="F2:H2"/>
    <mergeCell ref="I2:K2"/>
    <mergeCell ref="L2:N2"/>
  </mergeCells>
  <phoneticPr fontId="21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9"/>
    </sheetView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55"/>
  <sheetViews>
    <sheetView zoomScale="75" workbookViewId="0">
      <selection activeCell="A5" sqref="A5"/>
    </sheetView>
  </sheetViews>
  <sheetFormatPr defaultRowHeight="12.75" x14ac:dyDescent="0.2"/>
  <cols>
    <col min="3" max="3" width="25.42578125" bestFit="1" customWidth="1"/>
    <col min="22" max="22" width="11" bestFit="1" customWidth="1"/>
  </cols>
  <sheetData>
    <row r="3" spans="3:22" ht="13.5" thickBot="1" x14ac:dyDescent="0.25"/>
    <row r="4" spans="3:22" x14ac:dyDescent="0.2">
      <c r="C4" s="188" t="s">
        <v>263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0"/>
    </row>
    <row r="5" spans="3:22" ht="13.5" thickBot="1" x14ac:dyDescent="0.25">
      <c r="C5" s="191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3"/>
    </row>
    <row r="6" spans="3:22" ht="16.5" thickBot="1" x14ac:dyDescent="0.3">
      <c r="C6" s="194" t="s">
        <v>250</v>
      </c>
      <c r="D6" s="196" t="s">
        <v>251</v>
      </c>
      <c r="E6" s="197"/>
      <c r="F6" s="198"/>
      <c r="G6" s="199" t="s">
        <v>0</v>
      </c>
      <c r="H6" s="200"/>
      <c r="I6" s="201"/>
      <c r="J6" s="199" t="s">
        <v>77</v>
      </c>
      <c r="K6" s="200"/>
      <c r="L6" s="201"/>
      <c r="M6" s="196" t="s">
        <v>252</v>
      </c>
      <c r="N6" s="197"/>
      <c r="O6" s="198"/>
      <c r="P6" s="202" t="s">
        <v>187</v>
      </c>
      <c r="Q6" s="203"/>
      <c r="R6" s="204"/>
      <c r="S6" s="196" t="s">
        <v>1</v>
      </c>
      <c r="T6" s="197"/>
      <c r="U6" s="198"/>
      <c r="V6" s="205" t="s">
        <v>2</v>
      </c>
    </row>
    <row r="7" spans="3:22" ht="16.5" thickBot="1" x14ac:dyDescent="0.3">
      <c r="C7" s="195"/>
      <c r="D7" s="202" t="s">
        <v>253</v>
      </c>
      <c r="E7" s="203"/>
      <c r="F7" s="204"/>
      <c r="G7" s="199" t="s">
        <v>254</v>
      </c>
      <c r="H7" s="200"/>
      <c r="I7" s="200"/>
      <c r="J7" s="199" t="s">
        <v>254</v>
      </c>
      <c r="K7" s="200"/>
      <c r="L7" s="200"/>
      <c r="M7" s="202" t="s">
        <v>254</v>
      </c>
      <c r="N7" s="203"/>
      <c r="O7" s="207"/>
      <c r="P7" s="202" t="s">
        <v>254</v>
      </c>
      <c r="Q7" s="203"/>
      <c r="R7" s="207"/>
      <c r="S7" s="202" t="s">
        <v>254</v>
      </c>
      <c r="T7" s="203"/>
      <c r="U7" s="204"/>
      <c r="V7" s="206"/>
    </row>
    <row r="8" spans="3:22" ht="16.5" thickBot="1" x14ac:dyDescent="0.3">
      <c r="C8" s="165" t="s">
        <v>3</v>
      </c>
      <c r="D8" s="166" t="s">
        <v>4</v>
      </c>
      <c r="E8" s="167" t="s">
        <v>5</v>
      </c>
      <c r="F8" s="168" t="s">
        <v>255</v>
      </c>
      <c r="G8" s="166" t="s">
        <v>4</v>
      </c>
      <c r="H8" s="167" t="s">
        <v>5</v>
      </c>
      <c r="I8" s="168" t="s">
        <v>255</v>
      </c>
      <c r="J8" s="166" t="s">
        <v>4</v>
      </c>
      <c r="K8" s="167" t="s">
        <v>5</v>
      </c>
      <c r="L8" s="168" t="s">
        <v>255</v>
      </c>
      <c r="M8" s="166" t="s">
        <v>4</v>
      </c>
      <c r="N8" s="167" t="s">
        <v>5</v>
      </c>
      <c r="O8" s="168" t="s">
        <v>256</v>
      </c>
      <c r="P8" s="166" t="s">
        <v>4</v>
      </c>
      <c r="Q8" s="167" t="s">
        <v>5</v>
      </c>
      <c r="R8" s="168" t="s">
        <v>255</v>
      </c>
      <c r="S8" s="166" t="s">
        <v>4</v>
      </c>
      <c r="T8" s="167" t="s">
        <v>5</v>
      </c>
      <c r="U8" s="168" t="s">
        <v>255</v>
      </c>
      <c r="V8" s="169" t="s">
        <v>4</v>
      </c>
    </row>
    <row r="9" spans="3:22" ht="15.75" x14ac:dyDescent="0.25">
      <c r="C9" s="184" t="s">
        <v>6</v>
      </c>
      <c r="D9" s="170">
        <f>GİRİŞ!C6</f>
        <v>14817</v>
      </c>
      <c r="E9" s="171">
        <f>GİRİŞ!D6</f>
        <v>11831</v>
      </c>
      <c r="F9" s="171">
        <f>GİRİŞ!E6</f>
        <v>0</v>
      </c>
      <c r="G9" s="172">
        <f>GİRİŞ!F6</f>
        <v>2</v>
      </c>
      <c r="H9" s="171">
        <f>GİRİŞ!G6</f>
        <v>6</v>
      </c>
      <c r="I9" s="172">
        <f>GİRİŞ!H6</f>
        <v>279</v>
      </c>
      <c r="J9" s="170">
        <f>GİRİŞ!O6</f>
        <v>0</v>
      </c>
      <c r="K9" s="171">
        <f>GİRİŞ!P6</f>
        <v>0</v>
      </c>
      <c r="L9" s="170">
        <f>GİRİŞ!Q6</f>
        <v>0</v>
      </c>
      <c r="M9" s="171">
        <f>GİRİŞ!I6</f>
        <v>31</v>
      </c>
      <c r="N9" s="173">
        <f>GİRİŞ!J6</f>
        <v>29</v>
      </c>
      <c r="O9" s="174">
        <f>GİRİŞ!K6</f>
        <v>0</v>
      </c>
      <c r="P9" s="174">
        <f>GİRİŞ!L6</f>
        <v>0</v>
      </c>
      <c r="Q9" s="174">
        <f>GİRİŞ!M6</f>
        <v>0</v>
      </c>
      <c r="R9" s="174">
        <f>GİRİŞ!N6</f>
        <v>0</v>
      </c>
      <c r="S9" s="174">
        <f>GİRİŞ!R6</f>
        <v>0</v>
      </c>
      <c r="T9" s="170">
        <f>GİRİŞ!S6</f>
        <v>0</v>
      </c>
      <c r="U9" s="171">
        <f>GİRİŞ!T6</f>
        <v>0</v>
      </c>
      <c r="V9" s="175">
        <f t="shared" ref="V9:V50" si="0">D9+F9+G9+I9+J9+L9+M9+O9+P9+R9+S9+U9</f>
        <v>15129</v>
      </c>
    </row>
    <row r="10" spans="3:22" ht="15.75" x14ac:dyDescent="0.25">
      <c r="C10" s="177" t="s">
        <v>7</v>
      </c>
      <c r="D10" s="170">
        <f>GİRİŞ!C12</f>
        <v>61</v>
      </c>
      <c r="E10" s="171">
        <f>GİRİŞ!D12</f>
        <v>54</v>
      </c>
      <c r="F10" s="171">
        <f>GİRİŞ!E12</f>
        <v>0</v>
      </c>
      <c r="G10" s="172">
        <f>GİRİŞ!F12</f>
        <v>0</v>
      </c>
      <c r="H10" s="171">
        <f>GİRİŞ!G12</f>
        <v>0</v>
      </c>
      <c r="I10" s="172">
        <f>GİRİŞ!H12</f>
        <v>105</v>
      </c>
      <c r="J10" s="170">
        <f>GİRİŞ!O12</f>
        <v>0</v>
      </c>
      <c r="K10" s="171">
        <f>GİRİŞ!P12</f>
        <v>0</v>
      </c>
      <c r="L10" s="170">
        <f>GİRİŞ!Q12</f>
        <v>0</v>
      </c>
      <c r="M10" s="171">
        <f>GİRİŞ!I12</f>
        <v>3</v>
      </c>
      <c r="N10" s="173">
        <f>GİRİŞ!J12</f>
        <v>3</v>
      </c>
      <c r="O10" s="174">
        <f>GİRİŞ!K12</f>
        <v>0</v>
      </c>
      <c r="P10" s="174">
        <f>GİRİŞ!L12</f>
        <v>0</v>
      </c>
      <c r="Q10" s="174">
        <f>GİRİŞ!M12</f>
        <v>0</v>
      </c>
      <c r="R10" s="174">
        <f>GİRİŞ!N12</f>
        <v>0</v>
      </c>
      <c r="S10" s="174">
        <f>GİRİŞ!R12</f>
        <v>0</v>
      </c>
      <c r="T10" s="170">
        <f>GİRİŞ!S12</f>
        <v>0</v>
      </c>
      <c r="U10" s="171">
        <f>GİRİŞ!T12</f>
        <v>0</v>
      </c>
      <c r="V10" s="175">
        <f t="shared" si="0"/>
        <v>169</v>
      </c>
    </row>
    <row r="11" spans="3:22" ht="15.75" x14ac:dyDescent="0.25">
      <c r="C11" s="177" t="s">
        <v>8</v>
      </c>
      <c r="D11" s="170">
        <f>GİRİŞ!C20</f>
        <v>514</v>
      </c>
      <c r="E11" s="171">
        <f>GİRİŞ!D20</f>
        <v>349</v>
      </c>
      <c r="F11" s="171">
        <f>GİRİŞ!E20</f>
        <v>0</v>
      </c>
      <c r="G11" s="172">
        <f>GİRİŞ!F20</f>
        <v>0</v>
      </c>
      <c r="H11" s="171">
        <f>GİRİŞ!G20</f>
        <v>0</v>
      </c>
      <c r="I11" s="172">
        <f>GİRİŞ!H20</f>
        <v>22</v>
      </c>
      <c r="J11" s="170">
        <f>GİRİŞ!O20</f>
        <v>0</v>
      </c>
      <c r="K11" s="171">
        <f>GİRİŞ!P20</f>
        <v>0</v>
      </c>
      <c r="L11" s="170">
        <f>GİRİŞ!Q20</f>
        <v>0</v>
      </c>
      <c r="M11" s="171">
        <f>GİRİŞ!I20</f>
        <v>3</v>
      </c>
      <c r="N11" s="173">
        <f>GİRİŞ!J20</f>
        <v>3</v>
      </c>
      <c r="O11" s="174">
        <f>GİRİŞ!K20</f>
        <v>0</v>
      </c>
      <c r="P11" s="174">
        <f>GİRİŞ!L20</f>
        <v>0</v>
      </c>
      <c r="Q11" s="174">
        <f>GİRİŞ!M20</f>
        <v>0</v>
      </c>
      <c r="R11" s="174">
        <f>GİRİŞ!N20</f>
        <v>0</v>
      </c>
      <c r="S11" s="174">
        <f>GİRİŞ!R20</f>
        <v>0</v>
      </c>
      <c r="T11" s="170">
        <f>GİRİŞ!S20</f>
        <v>0</v>
      </c>
      <c r="U11" s="171">
        <f>GİRİŞ!T20</f>
        <v>0</v>
      </c>
      <c r="V11" s="175">
        <f t="shared" si="0"/>
        <v>539</v>
      </c>
    </row>
    <row r="12" spans="3:22" ht="15.75" x14ac:dyDescent="0.25">
      <c r="C12" s="177" t="s">
        <v>9</v>
      </c>
      <c r="D12" s="170">
        <f>GİRİŞ!C33</f>
        <v>30</v>
      </c>
      <c r="E12" s="171">
        <f>GİRİŞ!D33</f>
        <v>41</v>
      </c>
      <c r="F12" s="171">
        <f>GİRİŞ!E33</f>
        <v>0</v>
      </c>
      <c r="G12" s="172">
        <f>GİRİŞ!F33</f>
        <v>1</v>
      </c>
      <c r="H12" s="171">
        <f>GİRİŞ!G33</f>
        <v>1</v>
      </c>
      <c r="I12" s="172">
        <f>GİRİŞ!H33</f>
        <v>18</v>
      </c>
      <c r="J12" s="170">
        <f>GİRİŞ!O33</f>
        <v>0</v>
      </c>
      <c r="K12" s="171">
        <f>GİRİŞ!P33</f>
        <v>0</v>
      </c>
      <c r="L12" s="170">
        <f>GİRİŞ!Q33</f>
        <v>0</v>
      </c>
      <c r="M12" s="171">
        <f>GİRİŞ!I33</f>
        <v>2</v>
      </c>
      <c r="N12" s="173">
        <f>GİRİŞ!J33</f>
        <v>3</v>
      </c>
      <c r="O12" s="174">
        <f>GİRİŞ!K33</f>
        <v>0</v>
      </c>
      <c r="P12" s="174">
        <f>GİRİŞ!L33</f>
        <v>0</v>
      </c>
      <c r="Q12" s="174">
        <f>GİRİŞ!M33</f>
        <v>2</v>
      </c>
      <c r="R12" s="174">
        <f>GİRİŞ!N33</f>
        <v>0</v>
      </c>
      <c r="S12" s="174">
        <f>GİRİŞ!R33</f>
        <v>0</v>
      </c>
      <c r="T12" s="170">
        <f>GİRİŞ!S33</f>
        <v>0</v>
      </c>
      <c r="U12" s="171">
        <f>GİRİŞ!T33</f>
        <v>0</v>
      </c>
      <c r="V12" s="175">
        <f t="shared" si="0"/>
        <v>51</v>
      </c>
    </row>
    <row r="13" spans="3:22" ht="15.75" x14ac:dyDescent="0.25">
      <c r="C13" s="177" t="s">
        <v>10</v>
      </c>
      <c r="D13" s="170">
        <f>GİRİŞ!C45</f>
        <v>26</v>
      </c>
      <c r="E13" s="171">
        <f>GİRİŞ!D45</f>
        <v>23</v>
      </c>
      <c r="F13" s="171">
        <f>GİRİŞ!E45</f>
        <v>0</v>
      </c>
      <c r="G13" s="172">
        <f>GİRİŞ!F45</f>
        <v>0</v>
      </c>
      <c r="H13" s="171">
        <f>GİRİŞ!G45</f>
        <v>0</v>
      </c>
      <c r="I13" s="172">
        <f>GİRİŞ!H45</f>
        <v>7</v>
      </c>
      <c r="J13" s="170">
        <f>GİRİŞ!O45</f>
        <v>0</v>
      </c>
      <c r="K13" s="171">
        <f>GİRİŞ!P45</f>
        <v>0</v>
      </c>
      <c r="L13" s="170">
        <f>GİRİŞ!Q45</f>
        <v>0</v>
      </c>
      <c r="M13" s="171">
        <f>GİRİŞ!I45</f>
        <v>1</v>
      </c>
      <c r="N13" s="173">
        <f>GİRİŞ!J45</f>
        <v>1</v>
      </c>
      <c r="O13" s="174">
        <f>GİRİŞ!K45</f>
        <v>0</v>
      </c>
      <c r="P13" s="174">
        <f>GİRİŞ!L45</f>
        <v>0</v>
      </c>
      <c r="Q13" s="174">
        <f>GİRİŞ!M45</f>
        <v>0</v>
      </c>
      <c r="R13" s="174">
        <f>GİRİŞ!N45</f>
        <v>0</v>
      </c>
      <c r="S13" s="174">
        <f>GİRİŞ!R45</f>
        <v>0</v>
      </c>
      <c r="T13" s="170">
        <f>GİRİŞ!S45</f>
        <v>0</v>
      </c>
      <c r="U13" s="171">
        <f>GİRİŞ!T45</f>
        <v>0</v>
      </c>
      <c r="V13" s="175">
        <f t="shared" si="0"/>
        <v>34</v>
      </c>
    </row>
    <row r="14" spans="3:22" ht="15.75" x14ac:dyDescent="0.25">
      <c r="C14" s="177" t="s">
        <v>11</v>
      </c>
      <c r="D14" s="170">
        <f>GİRİŞ!C46</f>
        <v>1130</v>
      </c>
      <c r="E14" s="171">
        <f>GİRİŞ!D46</f>
        <v>944</v>
      </c>
      <c r="F14" s="171">
        <f>GİRİŞ!E46</f>
        <v>0</v>
      </c>
      <c r="G14" s="172">
        <f>GİRİŞ!F46</f>
        <v>1</v>
      </c>
      <c r="H14" s="171">
        <f>GİRİŞ!G46</f>
        <v>0</v>
      </c>
      <c r="I14" s="172">
        <f>GİRİŞ!H46</f>
        <v>54</v>
      </c>
      <c r="J14" s="170">
        <f>GİRİŞ!O46</f>
        <v>0</v>
      </c>
      <c r="K14" s="171">
        <f>GİRİŞ!P46</f>
        <v>0</v>
      </c>
      <c r="L14" s="170">
        <f>GİRİŞ!Q46</f>
        <v>0</v>
      </c>
      <c r="M14" s="171">
        <f>GİRİŞ!I46</f>
        <v>10</v>
      </c>
      <c r="N14" s="173">
        <f>GİRİŞ!J46</f>
        <v>8</v>
      </c>
      <c r="O14" s="174">
        <f>GİRİŞ!K46</f>
        <v>0</v>
      </c>
      <c r="P14" s="174">
        <f>GİRİŞ!L46</f>
        <v>1</v>
      </c>
      <c r="Q14" s="174">
        <f>GİRİŞ!M46</f>
        <v>0</v>
      </c>
      <c r="R14" s="174">
        <f>GİRİŞ!N46</f>
        <v>0</v>
      </c>
      <c r="S14" s="174">
        <f>GİRİŞ!R46</f>
        <v>0</v>
      </c>
      <c r="T14" s="170">
        <f>GİRİŞ!S46</f>
        <v>0</v>
      </c>
      <c r="U14" s="171">
        <f>GİRİŞ!T46</f>
        <v>0</v>
      </c>
      <c r="V14" s="175">
        <f t="shared" si="0"/>
        <v>1196</v>
      </c>
    </row>
    <row r="15" spans="3:22" ht="15.75" x14ac:dyDescent="0.25">
      <c r="C15" s="177" t="s">
        <v>12</v>
      </c>
      <c r="D15" s="170">
        <f>GİRİŞ!C58</f>
        <v>1996</v>
      </c>
      <c r="E15" s="171">
        <f>GİRİŞ!D58</f>
        <v>2007</v>
      </c>
      <c r="F15" s="171">
        <f>GİRİŞ!E58</f>
        <v>0</v>
      </c>
      <c r="G15" s="172">
        <f>GİRİŞ!F58</f>
        <v>2</v>
      </c>
      <c r="H15" s="171">
        <f>GİRİŞ!G58</f>
        <v>0</v>
      </c>
      <c r="I15" s="172">
        <f>GİRİŞ!H58</f>
        <v>173</v>
      </c>
      <c r="J15" s="170">
        <f>GİRİŞ!O58</f>
        <v>0</v>
      </c>
      <c r="K15" s="171">
        <f>GİRİŞ!P58</f>
        <v>0</v>
      </c>
      <c r="L15" s="170">
        <f>GİRİŞ!Q58</f>
        <v>0</v>
      </c>
      <c r="M15" s="171">
        <f>GİRİŞ!I58</f>
        <v>13</v>
      </c>
      <c r="N15" s="173">
        <f>GİRİŞ!J58</f>
        <v>16</v>
      </c>
      <c r="O15" s="174">
        <f>GİRİŞ!K58</f>
        <v>0</v>
      </c>
      <c r="P15" s="174">
        <f>GİRİŞ!L58</f>
        <v>1</v>
      </c>
      <c r="Q15" s="174">
        <f>GİRİŞ!M58</f>
        <v>0</v>
      </c>
      <c r="R15" s="174">
        <f>GİRİŞ!N58</f>
        <v>0</v>
      </c>
      <c r="S15" s="174">
        <f>GİRİŞ!R58</f>
        <v>0</v>
      </c>
      <c r="T15" s="170">
        <f>GİRİŞ!S58</f>
        <v>0</v>
      </c>
      <c r="U15" s="171">
        <f>GİRİŞ!T58</f>
        <v>0</v>
      </c>
      <c r="V15" s="175">
        <f t="shared" si="0"/>
        <v>2185</v>
      </c>
    </row>
    <row r="16" spans="3:22" ht="15.75" x14ac:dyDescent="0.25">
      <c r="C16" s="177" t="s">
        <v>13</v>
      </c>
      <c r="D16" s="170">
        <f>GİRİŞ!C62</f>
        <v>960</v>
      </c>
      <c r="E16" s="171">
        <f>GİRİŞ!D62</f>
        <v>1139</v>
      </c>
      <c r="F16" s="171">
        <f>GİRİŞ!E62</f>
        <v>0</v>
      </c>
      <c r="G16" s="172">
        <f>GİRİŞ!F62</f>
        <v>2</v>
      </c>
      <c r="H16" s="171">
        <f>GİRİŞ!G62</f>
        <v>3</v>
      </c>
      <c r="I16" s="172">
        <f>GİRİŞ!H62</f>
        <v>716</v>
      </c>
      <c r="J16" s="170">
        <f>GİRİŞ!O62</f>
        <v>0</v>
      </c>
      <c r="K16" s="171">
        <f>GİRİŞ!P62</f>
        <v>0</v>
      </c>
      <c r="L16" s="170">
        <f>GİRİŞ!Q62</f>
        <v>0</v>
      </c>
      <c r="M16" s="171">
        <f>GİRİŞ!I62</f>
        <v>26</v>
      </c>
      <c r="N16" s="173">
        <f>GİRİŞ!J62</f>
        <v>28</v>
      </c>
      <c r="O16" s="174">
        <f>GİRİŞ!K62</f>
        <v>0</v>
      </c>
      <c r="P16" s="174">
        <f>GİRİŞ!L62</f>
        <v>0</v>
      </c>
      <c r="Q16" s="174">
        <f>GİRİŞ!M62</f>
        <v>1</v>
      </c>
      <c r="R16" s="174">
        <f>GİRİŞ!N62</f>
        <v>0</v>
      </c>
      <c r="S16" s="174">
        <f>GİRİŞ!R62</f>
        <v>0</v>
      </c>
      <c r="T16" s="170">
        <f>GİRİŞ!S62</f>
        <v>0</v>
      </c>
      <c r="U16" s="171">
        <f>GİRİŞ!T62</f>
        <v>0</v>
      </c>
      <c r="V16" s="175">
        <f t="shared" si="0"/>
        <v>1704</v>
      </c>
    </row>
    <row r="17" spans="3:22" ht="15.75" x14ac:dyDescent="0.25">
      <c r="C17" s="177" t="s">
        <v>14</v>
      </c>
      <c r="D17" s="170">
        <f>GİRİŞ!C64</f>
        <v>32</v>
      </c>
      <c r="E17" s="171">
        <f>GİRİŞ!D64</f>
        <v>38</v>
      </c>
      <c r="F17" s="171">
        <f>GİRİŞ!E64</f>
        <v>0</v>
      </c>
      <c r="G17" s="172">
        <f>GİRİŞ!F64</f>
        <v>0</v>
      </c>
      <c r="H17" s="171">
        <f>GİRİŞ!G64</f>
        <v>0</v>
      </c>
      <c r="I17" s="172">
        <f>GİRİŞ!H64</f>
        <v>20</v>
      </c>
      <c r="J17" s="170">
        <f>GİRİŞ!O64</f>
        <v>0</v>
      </c>
      <c r="K17" s="171">
        <f>GİRİŞ!P64</f>
        <v>0</v>
      </c>
      <c r="L17" s="170">
        <f>GİRİŞ!Q64</f>
        <v>0</v>
      </c>
      <c r="M17" s="171">
        <f>GİRİŞ!I64</f>
        <v>0</v>
      </c>
      <c r="N17" s="173">
        <f>GİRİŞ!J64</f>
        <v>2</v>
      </c>
      <c r="O17" s="174">
        <f>GİRİŞ!K64</f>
        <v>0</v>
      </c>
      <c r="P17" s="174">
        <f>GİRİŞ!L64</f>
        <v>1</v>
      </c>
      <c r="Q17" s="174">
        <f>GİRİŞ!M64</f>
        <v>0</v>
      </c>
      <c r="R17" s="174">
        <f>GİRİŞ!N64</f>
        <v>0</v>
      </c>
      <c r="S17" s="174">
        <f>GİRİŞ!R64</f>
        <v>0</v>
      </c>
      <c r="T17" s="170">
        <f>GİRİŞ!S64</f>
        <v>0</v>
      </c>
      <c r="U17" s="171">
        <f>GİRİŞ!T64</f>
        <v>0</v>
      </c>
      <c r="V17" s="175">
        <f t="shared" si="0"/>
        <v>53</v>
      </c>
    </row>
    <row r="18" spans="3:22" ht="15.75" x14ac:dyDescent="0.25">
      <c r="C18" s="177" t="s">
        <v>15</v>
      </c>
      <c r="D18" s="170">
        <f>GİRİŞ!C65</f>
        <v>323</v>
      </c>
      <c r="E18" s="171">
        <f>GİRİŞ!D65</f>
        <v>91</v>
      </c>
      <c r="F18" s="171">
        <f>GİRİŞ!E65</f>
        <v>0</v>
      </c>
      <c r="G18" s="172">
        <f>GİRİŞ!F65</f>
        <v>6</v>
      </c>
      <c r="H18" s="171">
        <f>GİRİŞ!G65</f>
        <v>8</v>
      </c>
      <c r="I18" s="172">
        <f>GİRİŞ!H65</f>
        <v>263</v>
      </c>
      <c r="J18" s="170">
        <f>GİRİŞ!O65</f>
        <v>0</v>
      </c>
      <c r="K18" s="171">
        <f>GİRİŞ!P65</f>
        <v>0</v>
      </c>
      <c r="L18" s="170">
        <f>GİRİŞ!Q65</f>
        <v>0</v>
      </c>
      <c r="M18" s="171">
        <f>GİRİŞ!I65</f>
        <v>6</v>
      </c>
      <c r="N18" s="173">
        <f>GİRİŞ!J65</f>
        <v>3</v>
      </c>
      <c r="O18" s="174">
        <f>GİRİŞ!K65</f>
        <v>0</v>
      </c>
      <c r="P18" s="174">
        <f>GİRİŞ!L65</f>
        <v>1</v>
      </c>
      <c r="Q18" s="174">
        <f>GİRİŞ!M65</f>
        <v>0</v>
      </c>
      <c r="R18" s="174">
        <f>GİRİŞ!N65</f>
        <v>0</v>
      </c>
      <c r="S18" s="174">
        <f>GİRİŞ!R65</f>
        <v>0</v>
      </c>
      <c r="T18" s="170">
        <f>GİRİŞ!S65</f>
        <v>0</v>
      </c>
      <c r="U18" s="171">
        <f>GİRİŞ!T65</f>
        <v>0</v>
      </c>
      <c r="V18" s="175">
        <f t="shared" si="0"/>
        <v>599</v>
      </c>
    </row>
    <row r="19" spans="3:22" ht="15.75" x14ac:dyDescent="0.25">
      <c r="C19" s="177" t="s">
        <v>16</v>
      </c>
      <c r="D19" s="170">
        <f>GİRİŞ!C67</f>
        <v>105</v>
      </c>
      <c r="E19" s="171">
        <f>GİRİŞ!D67</f>
        <v>82</v>
      </c>
      <c r="F19" s="171">
        <f>GİRİŞ!E67</f>
        <v>0</v>
      </c>
      <c r="G19" s="172">
        <f>GİRİŞ!F67</f>
        <v>0</v>
      </c>
      <c r="H19" s="171">
        <f>GİRİŞ!G67</f>
        <v>0</v>
      </c>
      <c r="I19" s="172">
        <f>GİRİŞ!H67</f>
        <v>13</v>
      </c>
      <c r="J19" s="170">
        <f>GİRİŞ!O67</f>
        <v>0</v>
      </c>
      <c r="K19" s="171">
        <f>GİRİŞ!P67</f>
        <v>0</v>
      </c>
      <c r="L19" s="170">
        <f>GİRİŞ!Q67</f>
        <v>0</v>
      </c>
      <c r="M19" s="171">
        <f>GİRİŞ!I67</f>
        <v>3</v>
      </c>
      <c r="N19" s="173">
        <f>GİRİŞ!J67</f>
        <v>1</v>
      </c>
      <c r="O19" s="174">
        <f>GİRİŞ!K67</f>
        <v>0</v>
      </c>
      <c r="P19" s="174">
        <f>GİRİŞ!L67</f>
        <v>0</v>
      </c>
      <c r="Q19" s="174">
        <f>GİRİŞ!M67</f>
        <v>0</v>
      </c>
      <c r="R19" s="174">
        <f>GİRİŞ!N67</f>
        <v>0</v>
      </c>
      <c r="S19" s="174">
        <f>GİRİŞ!R67</f>
        <v>0</v>
      </c>
      <c r="T19" s="170">
        <f>GİRİŞ!S67</f>
        <v>0</v>
      </c>
      <c r="U19" s="171">
        <f>GİRİŞ!T67</f>
        <v>0</v>
      </c>
      <c r="V19" s="175">
        <f t="shared" si="0"/>
        <v>121</v>
      </c>
    </row>
    <row r="20" spans="3:22" ht="15.75" x14ac:dyDescent="0.25">
      <c r="C20" s="177" t="s">
        <v>17</v>
      </c>
      <c r="D20" s="170">
        <f>GİRİŞ!C68</f>
        <v>565</v>
      </c>
      <c r="E20" s="171">
        <f>GİRİŞ!D68</f>
        <v>520</v>
      </c>
      <c r="F20" s="171">
        <f>GİRİŞ!E68</f>
        <v>0</v>
      </c>
      <c r="G20" s="172">
        <f>GİRİŞ!F68</f>
        <v>0</v>
      </c>
      <c r="H20" s="171">
        <f>GİRİŞ!G68</f>
        <v>0</v>
      </c>
      <c r="I20" s="172">
        <f>GİRİŞ!H68</f>
        <v>14</v>
      </c>
      <c r="J20" s="170">
        <f>GİRİŞ!O68</f>
        <v>0</v>
      </c>
      <c r="K20" s="171">
        <f>GİRİŞ!P68</f>
        <v>0</v>
      </c>
      <c r="L20" s="170">
        <f>GİRİŞ!Q68</f>
        <v>0</v>
      </c>
      <c r="M20" s="171">
        <f>GİRİŞ!I68</f>
        <v>1</v>
      </c>
      <c r="N20" s="173">
        <f>GİRİŞ!J68</f>
        <v>5</v>
      </c>
      <c r="O20" s="174">
        <f>GİRİŞ!K68</f>
        <v>0</v>
      </c>
      <c r="P20" s="174">
        <f>GİRİŞ!L68</f>
        <v>0</v>
      </c>
      <c r="Q20" s="174">
        <f>GİRİŞ!M68</f>
        <v>0</v>
      </c>
      <c r="R20" s="174">
        <f>GİRİŞ!N68</f>
        <v>0</v>
      </c>
      <c r="S20" s="174">
        <f>GİRİŞ!R68</f>
        <v>0</v>
      </c>
      <c r="T20" s="170">
        <f>GİRİŞ!S68</f>
        <v>0</v>
      </c>
      <c r="U20" s="171">
        <f>GİRİŞ!T68</f>
        <v>0</v>
      </c>
      <c r="V20" s="175">
        <f t="shared" si="0"/>
        <v>580</v>
      </c>
    </row>
    <row r="21" spans="3:22" ht="15.75" x14ac:dyDescent="0.25">
      <c r="C21" s="177" t="s">
        <v>18</v>
      </c>
      <c r="D21" s="170">
        <f>GİRİŞ!C69</f>
        <v>302</v>
      </c>
      <c r="E21" s="171">
        <f>GİRİŞ!D69</f>
        <v>408</v>
      </c>
      <c r="F21" s="171">
        <f>GİRİŞ!E69</f>
        <v>0</v>
      </c>
      <c r="G21" s="172">
        <f>GİRİŞ!F69</f>
        <v>2</v>
      </c>
      <c r="H21" s="171">
        <f>GİRİŞ!G69</f>
        <v>0</v>
      </c>
      <c r="I21" s="172">
        <f>GİRİŞ!H69</f>
        <v>21</v>
      </c>
      <c r="J21" s="170">
        <f>GİRİŞ!O69</f>
        <v>6</v>
      </c>
      <c r="K21" s="171">
        <f>GİRİŞ!P69</f>
        <v>1</v>
      </c>
      <c r="L21" s="170">
        <f>GİRİŞ!Q69</f>
        <v>0</v>
      </c>
      <c r="M21" s="171">
        <f>GİRİŞ!I69</f>
        <v>19</v>
      </c>
      <c r="N21" s="173">
        <f>GİRİŞ!J69</f>
        <v>15</v>
      </c>
      <c r="O21" s="174">
        <f>GİRİŞ!K69</f>
        <v>0</v>
      </c>
      <c r="P21" s="174">
        <f>GİRİŞ!L69</f>
        <v>0</v>
      </c>
      <c r="Q21" s="174">
        <f>GİRİŞ!M69</f>
        <v>0</v>
      </c>
      <c r="R21" s="174">
        <f>GİRİŞ!N69</f>
        <v>0</v>
      </c>
      <c r="S21" s="174">
        <f>GİRİŞ!R69</f>
        <v>0</v>
      </c>
      <c r="T21" s="170">
        <f>GİRİŞ!S69</f>
        <v>0</v>
      </c>
      <c r="U21" s="171">
        <f>GİRİŞ!T69</f>
        <v>0</v>
      </c>
      <c r="V21" s="175">
        <f t="shared" si="0"/>
        <v>350</v>
      </c>
    </row>
    <row r="22" spans="3:22" ht="15.75" x14ac:dyDescent="0.25">
      <c r="C22" s="177" t="s">
        <v>19</v>
      </c>
      <c r="D22" s="170">
        <f>GİRİŞ!C94</f>
        <v>4</v>
      </c>
      <c r="E22" s="171">
        <f>GİRİŞ!D94</f>
        <v>3</v>
      </c>
      <c r="F22" s="171">
        <f>GİRİŞ!E94</f>
        <v>0</v>
      </c>
      <c r="G22" s="172">
        <f>GİRİŞ!F94</f>
        <v>0</v>
      </c>
      <c r="H22" s="171">
        <f>GİRİŞ!G94</f>
        <v>0</v>
      </c>
      <c r="I22" s="172">
        <f>GİRİŞ!H94</f>
        <v>0</v>
      </c>
      <c r="J22" s="170">
        <f>GİRİŞ!O94</f>
        <v>0</v>
      </c>
      <c r="K22" s="171">
        <f>GİRİŞ!P94</f>
        <v>0</v>
      </c>
      <c r="L22" s="170">
        <f>GİRİŞ!Q94</f>
        <v>0</v>
      </c>
      <c r="M22" s="171">
        <f>GİRİŞ!I94</f>
        <v>0</v>
      </c>
      <c r="N22" s="173">
        <f>GİRİŞ!J94</f>
        <v>0</v>
      </c>
      <c r="O22" s="174">
        <f>GİRİŞ!K94</f>
        <v>0</v>
      </c>
      <c r="P22" s="174">
        <f>GİRİŞ!L94</f>
        <v>0</v>
      </c>
      <c r="Q22" s="174">
        <f>GİRİŞ!M94</f>
        <v>0</v>
      </c>
      <c r="R22" s="174">
        <f>GİRİŞ!N94</f>
        <v>0</v>
      </c>
      <c r="S22" s="174">
        <f>GİRİŞ!R94</f>
        <v>0</v>
      </c>
      <c r="T22" s="170">
        <f>GİRİŞ!S94</f>
        <v>0</v>
      </c>
      <c r="U22" s="171">
        <f>GİRİŞ!T94</f>
        <v>0</v>
      </c>
      <c r="V22" s="175">
        <f t="shared" si="0"/>
        <v>4</v>
      </c>
    </row>
    <row r="23" spans="3:22" ht="15.75" x14ac:dyDescent="0.25">
      <c r="C23" s="177" t="s">
        <v>20</v>
      </c>
      <c r="D23" s="170">
        <f>GİRİŞ!C112</f>
        <v>97</v>
      </c>
      <c r="E23" s="171">
        <f>GİRİŞ!D112</f>
        <v>81</v>
      </c>
      <c r="F23" s="171">
        <f>GİRİŞ!E112</f>
        <v>0</v>
      </c>
      <c r="G23" s="172">
        <f>GİRİŞ!F112</f>
        <v>0</v>
      </c>
      <c r="H23" s="171">
        <f>GİRİŞ!G112</f>
        <v>0</v>
      </c>
      <c r="I23" s="172">
        <f>GİRİŞ!H112</f>
        <v>41</v>
      </c>
      <c r="J23" s="170">
        <f>GİRİŞ!O112</f>
        <v>0</v>
      </c>
      <c r="K23" s="171">
        <f>GİRİŞ!P112</f>
        <v>1</v>
      </c>
      <c r="L23" s="170">
        <f>GİRİŞ!Q112</f>
        <v>0</v>
      </c>
      <c r="M23" s="171">
        <f>GİRİŞ!I112</f>
        <v>2</v>
      </c>
      <c r="N23" s="173">
        <f>GİRİŞ!J112</f>
        <v>2</v>
      </c>
      <c r="O23" s="174">
        <f>GİRİŞ!K112</f>
        <v>0</v>
      </c>
      <c r="P23" s="174">
        <f>GİRİŞ!L112</f>
        <v>0</v>
      </c>
      <c r="Q23" s="174">
        <f>GİRİŞ!M112</f>
        <v>0</v>
      </c>
      <c r="R23" s="174">
        <f>GİRİŞ!N112</f>
        <v>0</v>
      </c>
      <c r="S23" s="174">
        <f>GİRİŞ!R112</f>
        <v>0</v>
      </c>
      <c r="T23" s="170">
        <f>GİRİŞ!S112</f>
        <v>0</v>
      </c>
      <c r="U23" s="171">
        <f>GİRİŞ!T112</f>
        <v>0</v>
      </c>
      <c r="V23" s="175">
        <f t="shared" si="0"/>
        <v>140</v>
      </c>
    </row>
    <row r="24" spans="3:22" ht="15.75" x14ac:dyDescent="0.25">
      <c r="C24" s="177" t="s">
        <v>21</v>
      </c>
      <c r="D24" s="170">
        <f>GİRİŞ!C119</f>
        <v>24</v>
      </c>
      <c r="E24" s="171">
        <f>GİRİŞ!D119</f>
        <v>47</v>
      </c>
      <c r="F24" s="171">
        <f>GİRİŞ!E119</f>
        <v>0</v>
      </c>
      <c r="G24" s="172">
        <f>GİRİŞ!F119</f>
        <v>0</v>
      </c>
      <c r="H24" s="171">
        <f>GİRİŞ!G119</f>
        <v>0</v>
      </c>
      <c r="I24" s="172">
        <f>GİRİŞ!H119</f>
        <v>10</v>
      </c>
      <c r="J24" s="170">
        <f>GİRİŞ!O119</f>
        <v>0</v>
      </c>
      <c r="K24" s="171">
        <f>GİRİŞ!P119</f>
        <v>0</v>
      </c>
      <c r="L24" s="170">
        <f>GİRİŞ!Q119</f>
        <v>0</v>
      </c>
      <c r="M24" s="171">
        <f>GİRİŞ!I119</f>
        <v>0</v>
      </c>
      <c r="N24" s="173">
        <f>GİRİŞ!J119</f>
        <v>0</v>
      </c>
      <c r="O24" s="174">
        <f>GİRİŞ!K119</f>
        <v>0</v>
      </c>
      <c r="P24" s="174">
        <f>GİRİŞ!L119</f>
        <v>0</v>
      </c>
      <c r="Q24" s="174">
        <f>GİRİŞ!M119</f>
        <v>0</v>
      </c>
      <c r="R24" s="174">
        <f>GİRİŞ!N119</f>
        <v>0</v>
      </c>
      <c r="S24" s="174">
        <f>GİRİŞ!R119</f>
        <v>0</v>
      </c>
      <c r="T24" s="170">
        <f>GİRİŞ!S119</f>
        <v>0</v>
      </c>
      <c r="U24" s="171">
        <f>GİRİŞ!T119</f>
        <v>0</v>
      </c>
      <c r="V24" s="175">
        <f t="shared" si="0"/>
        <v>34</v>
      </c>
    </row>
    <row r="25" spans="3:22" ht="15.75" x14ac:dyDescent="0.25">
      <c r="C25" s="177" t="s">
        <v>22</v>
      </c>
      <c r="D25" s="170">
        <f>GİRİŞ!C153</f>
        <v>406</v>
      </c>
      <c r="E25" s="171">
        <f>GİRİŞ!D153</f>
        <v>362</v>
      </c>
      <c r="F25" s="171">
        <f>GİRİŞ!E153</f>
        <v>0</v>
      </c>
      <c r="G25" s="172">
        <f>GİRİŞ!F153</f>
        <v>1</v>
      </c>
      <c r="H25" s="171">
        <f>GİRİŞ!G153</f>
        <v>1</v>
      </c>
      <c r="I25" s="172">
        <f>GİRİŞ!H153</f>
        <v>0</v>
      </c>
      <c r="J25" s="170">
        <f>GİRİŞ!O153</f>
        <v>0</v>
      </c>
      <c r="K25" s="171">
        <f>GİRİŞ!P153</f>
        <v>4</v>
      </c>
      <c r="L25" s="170">
        <f>GİRİŞ!Q153</f>
        <v>0</v>
      </c>
      <c r="M25" s="171">
        <f>GİRİŞ!I153</f>
        <v>387</v>
      </c>
      <c r="N25" s="173">
        <f>GİRİŞ!J153</f>
        <v>380</v>
      </c>
      <c r="O25" s="174">
        <f>GİRİŞ!K153</f>
        <v>0</v>
      </c>
      <c r="P25" s="174">
        <f>GİRİŞ!L153</f>
        <v>30</v>
      </c>
      <c r="Q25" s="174">
        <f>GİRİŞ!M153</f>
        <v>21</v>
      </c>
      <c r="R25" s="174">
        <f>GİRİŞ!N153</f>
        <v>48</v>
      </c>
      <c r="S25" s="174">
        <f>GİRİŞ!R153</f>
        <v>0</v>
      </c>
      <c r="T25" s="170">
        <f>GİRİŞ!S153</f>
        <v>0</v>
      </c>
      <c r="U25" s="171">
        <f>GİRİŞ!T153</f>
        <v>0</v>
      </c>
      <c r="V25" s="175">
        <f t="shared" si="0"/>
        <v>872</v>
      </c>
    </row>
    <row r="26" spans="3:22" ht="15.75" x14ac:dyDescent="0.25">
      <c r="C26" s="177" t="s">
        <v>23</v>
      </c>
      <c r="D26" s="170">
        <f>GİRİŞ!C4</f>
        <v>324</v>
      </c>
      <c r="E26" s="171">
        <f>GİRİŞ!D4</f>
        <v>296</v>
      </c>
      <c r="F26" s="171">
        <f>GİRİŞ!E4</f>
        <v>0</v>
      </c>
      <c r="G26" s="172">
        <f>GİRİŞ!F4</f>
        <v>0</v>
      </c>
      <c r="H26" s="171">
        <f>GİRİŞ!G4</f>
        <v>1</v>
      </c>
      <c r="I26" s="172">
        <f>GİRİŞ!H4</f>
        <v>4442</v>
      </c>
      <c r="J26" s="170">
        <f>GİRİŞ!O4</f>
        <v>0</v>
      </c>
      <c r="K26" s="171">
        <f>GİRİŞ!P4</f>
        <v>0</v>
      </c>
      <c r="L26" s="170">
        <f>GİRİŞ!Q4</f>
        <v>0</v>
      </c>
      <c r="M26" s="171">
        <f>GİRİŞ!I4</f>
        <v>38</v>
      </c>
      <c r="N26" s="173">
        <f>GİRİŞ!J4</f>
        <v>23</v>
      </c>
      <c r="O26" s="174">
        <f>GİRİŞ!K4</f>
        <v>0</v>
      </c>
      <c r="P26" s="174">
        <f>GİRİŞ!L4</f>
        <v>0</v>
      </c>
      <c r="Q26" s="174">
        <f>GİRİŞ!M4</f>
        <v>2</v>
      </c>
      <c r="R26" s="174">
        <f>GİRİŞ!N4</f>
        <v>0</v>
      </c>
      <c r="S26" s="174">
        <f>GİRİŞ!R4</f>
        <v>0</v>
      </c>
      <c r="T26" s="170">
        <f>GİRİŞ!S4</f>
        <v>0</v>
      </c>
      <c r="U26" s="171">
        <f>GİRİŞ!T4</f>
        <v>0</v>
      </c>
      <c r="V26" s="175">
        <f t="shared" si="0"/>
        <v>4804</v>
      </c>
    </row>
    <row r="27" spans="3:22" ht="15.75" x14ac:dyDescent="0.25">
      <c r="C27" s="177" t="s">
        <v>24</v>
      </c>
      <c r="D27" s="170">
        <f>GİRİŞ!C12</f>
        <v>61</v>
      </c>
      <c r="E27" s="171">
        <f>GİRİŞ!D12</f>
        <v>54</v>
      </c>
      <c r="F27" s="171">
        <f>GİRİŞ!E12</f>
        <v>0</v>
      </c>
      <c r="G27" s="172">
        <f>GİRİŞ!F12</f>
        <v>0</v>
      </c>
      <c r="H27" s="171">
        <f>GİRİŞ!G12</f>
        <v>0</v>
      </c>
      <c r="I27" s="172">
        <f>GİRİŞ!H12</f>
        <v>105</v>
      </c>
      <c r="J27" s="170">
        <f>GİRİŞ!O12</f>
        <v>0</v>
      </c>
      <c r="K27" s="171">
        <f>GİRİŞ!P12</f>
        <v>0</v>
      </c>
      <c r="L27" s="170">
        <f>GİRİŞ!Q12</f>
        <v>0</v>
      </c>
      <c r="M27" s="171">
        <f>GİRİŞ!I12</f>
        <v>3</v>
      </c>
      <c r="N27" s="173">
        <f>GİRİŞ!J12</f>
        <v>3</v>
      </c>
      <c r="O27" s="174">
        <f>GİRİŞ!K12</f>
        <v>0</v>
      </c>
      <c r="P27" s="174">
        <f>GİRİŞ!L12</f>
        <v>0</v>
      </c>
      <c r="Q27" s="174">
        <f>GİRİŞ!M12</f>
        <v>0</v>
      </c>
      <c r="R27" s="174">
        <f>GİRİŞ!N12</f>
        <v>0</v>
      </c>
      <c r="S27" s="174">
        <f>GİRİŞ!R12</f>
        <v>0</v>
      </c>
      <c r="T27" s="170">
        <f>GİRİŞ!S12</f>
        <v>0</v>
      </c>
      <c r="U27" s="171">
        <f>GİRİŞ!T12</f>
        <v>0</v>
      </c>
      <c r="V27" s="175">
        <f t="shared" si="0"/>
        <v>169</v>
      </c>
    </row>
    <row r="28" spans="3:22" ht="15.75" x14ac:dyDescent="0.25">
      <c r="C28" s="177" t="s">
        <v>25</v>
      </c>
      <c r="D28" s="170">
        <f>GİRİŞ!C72</f>
        <v>19</v>
      </c>
      <c r="E28" s="171">
        <f>GİRİŞ!D72</f>
        <v>28</v>
      </c>
      <c r="F28" s="171">
        <f>GİRİŞ!E72</f>
        <v>0</v>
      </c>
      <c r="G28" s="172">
        <f>GİRİŞ!F72</f>
        <v>0</v>
      </c>
      <c r="H28" s="171">
        <f>GİRİŞ!G72</f>
        <v>0</v>
      </c>
      <c r="I28" s="172">
        <f>GİRİŞ!H72</f>
        <v>19</v>
      </c>
      <c r="J28" s="170">
        <f>GİRİŞ!O72</f>
        <v>0</v>
      </c>
      <c r="K28" s="171">
        <f>GİRİŞ!P72</f>
        <v>0</v>
      </c>
      <c r="L28" s="170">
        <f>GİRİŞ!Q72</f>
        <v>0</v>
      </c>
      <c r="M28" s="171">
        <f>GİRİŞ!I72</f>
        <v>4</v>
      </c>
      <c r="N28" s="173">
        <f>GİRİŞ!J72</f>
        <v>4</v>
      </c>
      <c r="O28" s="174">
        <f>GİRİŞ!K72</f>
        <v>0</v>
      </c>
      <c r="P28" s="174">
        <f>GİRİŞ!L72</f>
        <v>1</v>
      </c>
      <c r="Q28" s="174">
        <f>GİRİŞ!M72</f>
        <v>0</v>
      </c>
      <c r="R28" s="174">
        <f>GİRİŞ!N72</f>
        <v>0</v>
      </c>
      <c r="S28" s="174">
        <f>GİRİŞ!R72</f>
        <v>0</v>
      </c>
      <c r="T28" s="170">
        <f>GİRİŞ!S72</f>
        <v>0</v>
      </c>
      <c r="U28" s="171">
        <f>GİRİŞ!T72</f>
        <v>0</v>
      </c>
      <c r="V28" s="175">
        <f t="shared" si="0"/>
        <v>43</v>
      </c>
    </row>
    <row r="29" spans="3:22" ht="15.75" x14ac:dyDescent="0.25">
      <c r="C29" s="177" t="s">
        <v>26</v>
      </c>
      <c r="D29" s="170">
        <f>GİRİŞ!C76</f>
        <v>63</v>
      </c>
      <c r="E29" s="171">
        <f>GİRİŞ!D76</f>
        <v>50</v>
      </c>
      <c r="F29" s="171">
        <f>GİRİŞ!E76</f>
        <v>0</v>
      </c>
      <c r="G29" s="172">
        <f>GİRİŞ!F76</f>
        <v>0</v>
      </c>
      <c r="H29" s="171">
        <f>GİRİŞ!G76</f>
        <v>0</v>
      </c>
      <c r="I29" s="172">
        <f>GİRİŞ!H76</f>
        <v>665</v>
      </c>
      <c r="J29" s="170">
        <f>GİRİŞ!O76</f>
        <v>0</v>
      </c>
      <c r="K29" s="171">
        <f>GİRİŞ!P76</f>
        <v>0</v>
      </c>
      <c r="L29" s="170">
        <f>GİRİŞ!Q76</f>
        <v>0</v>
      </c>
      <c r="M29" s="171">
        <f>GİRİŞ!I76</f>
        <v>1</v>
      </c>
      <c r="N29" s="173">
        <f>GİRİŞ!J76</f>
        <v>1</v>
      </c>
      <c r="O29" s="174">
        <f>GİRİŞ!K76</f>
        <v>0</v>
      </c>
      <c r="P29" s="174">
        <f>GİRİŞ!L76</f>
        <v>0</v>
      </c>
      <c r="Q29" s="174">
        <f>GİRİŞ!M76</f>
        <v>0</v>
      </c>
      <c r="R29" s="174">
        <f>GİRİŞ!N76</f>
        <v>0</v>
      </c>
      <c r="S29" s="174">
        <f>GİRİŞ!R76</f>
        <v>0</v>
      </c>
      <c r="T29" s="170">
        <f>GİRİŞ!S76</f>
        <v>0</v>
      </c>
      <c r="U29" s="171">
        <f>GİRİŞ!T76</f>
        <v>0</v>
      </c>
      <c r="V29" s="175">
        <f t="shared" si="0"/>
        <v>729</v>
      </c>
    </row>
    <row r="30" spans="3:22" ht="15.75" x14ac:dyDescent="0.25">
      <c r="C30" s="176" t="s">
        <v>62</v>
      </c>
      <c r="D30" s="170">
        <f>GİRİŞ!C151</f>
        <v>4</v>
      </c>
      <c r="E30" s="171">
        <f>GİRİŞ!D151</f>
        <v>8</v>
      </c>
      <c r="F30" s="171">
        <f>GİRİŞ!E151</f>
        <v>0</v>
      </c>
      <c r="G30" s="172">
        <f>GİRİŞ!F151</f>
        <v>0</v>
      </c>
      <c r="H30" s="171">
        <f>GİRİŞ!G151</f>
        <v>0</v>
      </c>
      <c r="I30" s="172">
        <f>GİRİŞ!H151</f>
        <v>17</v>
      </c>
      <c r="J30" s="170">
        <f>GİRİŞ!O151</f>
        <v>0</v>
      </c>
      <c r="K30" s="171">
        <f>GİRİŞ!P151</f>
        <v>0</v>
      </c>
      <c r="L30" s="170">
        <f>GİRİŞ!Q151</f>
        <v>0</v>
      </c>
      <c r="M30" s="171">
        <f>GİRİŞ!I151</f>
        <v>1</v>
      </c>
      <c r="N30" s="173">
        <f>GİRİŞ!J151</f>
        <v>0</v>
      </c>
      <c r="O30" s="174">
        <f>GİRİŞ!K151</f>
        <v>0</v>
      </c>
      <c r="P30" s="174">
        <f>GİRİŞ!L151</f>
        <v>0</v>
      </c>
      <c r="Q30" s="174">
        <f>GİRİŞ!M151</f>
        <v>0</v>
      </c>
      <c r="R30" s="174">
        <f>GİRİŞ!N151</f>
        <v>0</v>
      </c>
      <c r="S30" s="174">
        <f>GİRİŞ!R151</f>
        <v>0</v>
      </c>
      <c r="T30" s="170">
        <f>GİRİŞ!S151</f>
        <v>0</v>
      </c>
      <c r="U30" s="171">
        <f>GİRİŞ!T151</f>
        <v>0</v>
      </c>
      <c r="V30" s="175">
        <f t="shared" si="0"/>
        <v>22</v>
      </c>
    </row>
    <row r="31" spans="3:22" ht="15.75" x14ac:dyDescent="0.25">
      <c r="C31" s="177" t="s">
        <v>27</v>
      </c>
      <c r="D31" s="170">
        <f>GİRİŞ!C27</f>
        <v>132</v>
      </c>
      <c r="E31" s="171">
        <f>GİRİŞ!D27</f>
        <v>144</v>
      </c>
      <c r="F31" s="171">
        <f>GİRİŞ!E27</f>
        <v>0</v>
      </c>
      <c r="G31" s="172">
        <f>GİRİŞ!F27</f>
        <v>3</v>
      </c>
      <c r="H31" s="171">
        <f>GİRİŞ!G27</f>
        <v>0</v>
      </c>
      <c r="I31" s="172">
        <f>GİRİŞ!H27</f>
        <v>0</v>
      </c>
      <c r="J31" s="170">
        <f>GİRİŞ!O27</f>
        <v>0</v>
      </c>
      <c r="K31" s="171">
        <f>GİRİŞ!P27</f>
        <v>1</v>
      </c>
      <c r="L31" s="170">
        <f>GİRİŞ!Q27</f>
        <v>0</v>
      </c>
      <c r="M31" s="171">
        <f>GİRİŞ!I27</f>
        <v>4</v>
      </c>
      <c r="N31" s="173">
        <f>GİRİŞ!J27</f>
        <v>0</v>
      </c>
      <c r="O31" s="174">
        <f>GİRİŞ!K27</f>
        <v>0</v>
      </c>
      <c r="P31" s="174">
        <f>GİRİŞ!L27</f>
        <v>0</v>
      </c>
      <c r="Q31" s="174">
        <f>GİRİŞ!M27</f>
        <v>0</v>
      </c>
      <c r="R31" s="174">
        <f>GİRİŞ!N27</f>
        <v>0</v>
      </c>
      <c r="S31" s="174">
        <f>GİRİŞ!R27</f>
        <v>0</v>
      </c>
      <c r="T31" s="170">
        <f>GİRİŞ!S27</f>
        <v>0</v>
      </c>
      <c r="U31" s="171">
        <f>GİRİŞ!T27</f>
        <v>0</v>
      </c>
      <c r="V31" s="175">
        <f t="shared" si="0"/>
        <v>139</v>
      </c>
    </row>
    <row r="32" spans="3:22" ht="15.75" x14ac:dyDescent="0.25">
      <c r="C32" s="176" t="s">
        <v>28</v>
      </c>
      <c r="D32" s="170">
        <f>GİRİŞ!C31</f>
        <v>19</v>
      </c>
      <c r="E32" s="171">
        <f>GİRİŞ!D31</f>
        <v>30</v>
      </c>
      <c r="F32" s="171">
        <f>GİRİŞ!E31</f>
        <v>0</v>
      </c>
      <c r="G32" s="172">
        <f>GİRİŞ!F31</f>
        <v>1</v>
      </c>
      <c r="H32" s="171">
        <f>GİRİŞ!G31</f>
        <v>0</v>
      </c>
      <c r="I32" s="172">
        <f>GİRİŞ!H31</f>
        <v>2</v>
      </c>
      <c r="J32" s="170">
        <f>GİRİŞ!O31</f>
        <v>0</v>
      </c>
      <c r="K32" s="171">
        <f>GİRİŞ!P31</f>
        <v>0</v>
      </c>
      <c r="L32" s="170">
        <f>GİRİŞ!Q31</f>
        <v>0</v>
      </c>
      <c r="M32" s="171">
        <f>GİRİŞ!I31</f>
        <v>1</v>
      </c>
      <c r="N32" s="173">
        <f>GİRİŞ!J31</f>
        <v>1</v>
      </c>
      <c r="O32" s="174">
        <f>GİRİŞ!K31</f>
        <v>0</v>
      </c>
      <c r="P32" s="174">
        <f>GİRİŞ!L31</f>
        <v>0</v>
      </c>
      <c r="Q32" s="174">
        <f>GİRİŞ!M31</f>
        <v>0</v>
      </c>
      <c r="R32" s="174">
        <f>GİRİŞ!N31</f>
        <v>0</v>
      </c>
      <c r="S32" s="174">
        <f>GİRİŞ!R31</f>
        <v>0</v>
      </c>
      <c r="T32" s="170">
        <f>GİRİŞ!S31</f>
        <v>0</v>
      </c>
      <c r="U32" s="171">
        <f>GİRİŞ!T31</f>
        <v>0</v>
      </c>
      <c r="V32" s="175">
        <f t="shared" si="0"/>
        <v>23</v>
      </c>
    </row>
    <row r="33" spans="3:22" ht="15.75" x14ac:dyDescent="0.25">
      <c r="C33" s="177" t="s">
        <v>29</v>
      </c>
      <c r="D33" s="170">
        <f>GİRİŞ!C95</f>
        <v>10</v>
      </c>
      <c r="E33" s="171">
        <f>GİRİŞ!D95</f>
        <v>13</v>
      </c>
      <c r="F33" s="171">
        <f>GİRİŞ!E95</f>
        <v>0</v>
      </c>
      <c r="G33" s="172">
        <f>GİRİŞ!F95</f>
        <v>0</v>
      </c>
      <c r="H33" s="171">
        <f>GİRİŞ!G95</f>
        <v>0</v>
      </c>
      <c r="I33" s="172">
        <f>GİRİŞ!H95</f>
        <v>3</v>
      </c>
      <c r="J33" s="170">
        <f>GİRİŞ!O95</f>
        <v>0</v>
      </c>
      <c r="K33" s="171">
        <f>GİRİŞ!P95</f>
        <v>0</v>
      </c>
      <c r="L33" s="170">
        <f>GİRİŞ!Q95</f>
        <v>0</v>
      </c>
      <c r="M33" s="171">
        <f>GİRİŞ!I95</f>
        <v>3</v>
      </c>
      <c r="N33" s="173">
        <f>GİRİŞ!J95</f>
        <v>2</v>
      </c>
      <c r="O33" s="174">
        <f>GİRİŞ!K95</f>
        <v>0</v>
      </c>
      <c r="P33" s="174">
        <f>GİRİŞ!L95</f>
        <v>0</v>
      </c>
      <c r="Q33" s="174">
        <f>GİRİŞ!M95</f>
        <v>0</v>
      </c>
      <c r="R33" s="174">
        <f>GİRİŞ!N95</f>
        <v>0</v>
      </c>
      <c r="S33" s="174">
        <f>GİRİŞ!R95</f>
        <v>0</v>
      </c>
      <c r="T33" s="170">
        <f>GİRİŞ!S95</f>
        <v>0</v>
      </c>
      <c r="U33" s="171">
        <f>GİRİŞ!T95</f>
        <v>0</v>
      </c>
      <c r="V33" s="175">
        <f t="shared" si="0"/>
        <v>16</v>
      </c>
    </row>
    <row r="34" spans="3:22" ht="15.75" x14ac:dyDescent="0.25">
      <c r="C34" s="177" t="s">
        <v>30</v>
      </c>
      <c r="D34" s="170">
        <f>GİRİŞ!C118</f>
        <v>93</v>
      </c>
      <c r="E34" s="171">
        <f>GİRİŞ!D118</f>
        <v>72</v>
      </c>
      <c r="F34" s="171">
        <f>GİRİŞ!E118</f>
        <v>0</v>
      </c>
      <c r="G34" s="172">
        <f>GİRİŞ!F118</f>
        <v>6</v>
      </c>
      <c r="H34" s="171">
        <f>GİRİŞ!G118</f>
        <v>7</v>
      </c>
      <c r="I34" s="172">
        <f>GİRİŞ!H118</f>
        <v>12</v>
      </c>
      <c r="J34" s="170">
        <f>GİRİŞ!O118</f>
        <v>1</v>
      </c>
      <c r="K34" s="171">
        <f>GİRİŞ!P118</f>
        <v>3</v>
      </c>
      <c r="L34" s="170">
        <f>GİRİŞ!Q118</f>
        <v>0</v>
      </c>
      <c r="M34" s="171">
        <f>GİRİŞ!I118</f>
        <v>2</v>
      </c>
      <c r="N34" s="173">
        <f>GİRİŞ!J118</f>
        <v>2</v>
      </c>
      <c r="O34" s="174">
        <f>GİRİŞ!K118</f>
        <v>0</v>
      </c>
      <c r="P34" s="174">
        <f>GİRİŞ!L118</f>
        <v>0</v>
      </c>
      <c r="Q34" s="174">
        <f>GİRİŞ!M118</f>
        <v>0</v>
      </c>
      <c r="R34" s="174">
        <f>GİRİŞ!N118</f>
        <v>0</v>
      </c>
      <c r="S34" s="174">
        <f>GİRİŞ!R118</f>
        <v>0</v>
      </c>
      <c r="T34" s="170">
        <f>GİRİŞ!S118</f>
        <v>0</v>
      </c>
      <c r="U34" s="171">
        <f>GİRİŞ!T118</f>
        <v>0</v>
      </c>
      <c r="V34" s="175">
        <f t="shared" si="0"/>
        <v>114</v>
      </c>
    </row>
    <row r="35" spans="3:22" ht="15.75" x14ac:dyDescent="0.25">
      <c r="C35" s="177" t="s">
        <v>31</v>
      </c>
      <c r="D35" s="170">
        <f>GİRİŞ!C120</f>
        <v>8</v>
      </c>
      <c r="E35" s="171">
        <f>GİRİŞ!D120</f>
        <v>4</v>
      </c>
      <c r="F35" s="171">
        <f>GİRİŞ!E120</f>
        <v>0</v>
      </c>
      <c r="G35" s="172">
        <f>GİRİŞ!F120</f>
        <v>5</v>
      </c>
      <c r="H35" s="171">
        <f>GİRİŞ!G120</f>
        <v>3</v>
      </c>
      <c r="I35" s="172">
        <f>GİRİŞ!H120</f>
        <v>23</v>
      </c>
      <c r="J35" s="170">
        <f>GİRİŞ!O120</f>
        <v>5</v>
      </c>
      <c r="K35" s="171">
        <f>GİRİŞ!P120</f>
        <v>1</v>
      </c>
      <c r="L35" s="170">
        <f>GİRİŞ!Q120</f>
        <v>0</v>
      </c>
      <c r="M35" s="171">
        <f>GİRİŞ!I120</f>
        <v>3</v>
      </c>
      <c r="N35" s="173">
        <f>GİRİŞ!J120</f>
        <v>3</v>
      </c>
      <c r="O35" s="174">
        <f>GİRİŞ!K120</f>
        <v>0</v>
      </c>
      <c r="P35" s="174">
        <f>GİRİŞ!L120</f>
        <v>0</v>
      </c>
      <c r="Q35" s="174">
        <f>GİRİŞ!M120</f>
        <v>0</v>
      </c>
      <c r="R35" s="174">
        <f>GİRİŞ!N120</f>
        <v>0</v>
      </c>
      <c r="S35" s="174">
        <f>GİRİŞ!R120</f>
        <v>0</v>
      </c>
      <c r="T35" s="170">
        <f>GİRİŞ!S120</f>
        <v>0</v>
      </c>
      <c r="U35" s="171">
        <f>GİRİŞ!T120</f>
        <v>0</v>
      </c>
      <c r="V35" s="175">
        <f t="shared" si="0"/>
        <v>44</v>
      </c>
    </row>
    <row r="36" spans="3:22" ht="15.75" x14ac:dyDescent="0.25">
      <c r="C36" s="176" t="s">
        <v>257</v>
      </c>
      <c r="D36" s="170">
        <f>GİRİŞ!C122</f>
        <v>36</v>
      </c>
      <c r="E36" s="171">
        <f>GİRİŞ!D122</f>
        <v>33</v>
      </c>
      <c r="F36" s="171">
        <f>GİRİŞ!E122</f>
        <v>0</v>
      </c>
      <c r="G36" s="172">
        <f>GİRİŞ!F122</f>
        <v>6</v>
      </c>
      <c r="H36" s="171">
        <f>GİRİŞ!G122</f>
        <v>3</v>
      </c>
      <c r="I36" s="172">
        <f>GİRİŞ!H122</f>
        <v>5</v>
      </c>
      <c r="J36" s="170">
        <f>GİRİŞ!O122</f>
        <v>10</v>
      </c>
      <c r="K36" s="171">
        <f>GİRİŞ!P122</f>
        <v>9</v>
      </c>
      <c r="L36" s="170">
        <f>GİRİŞ!Q122</f>
        <v>0</v>
      </c>
      <c r="M36" s="171">
        <f>GİRİŞ!I122</f>
        <v>0</v>
      </c>
      <c r="N36" s="173">
        <f>GİRİŞ!J122</f>
        <v>0</v>
      </c>
      <c r="O36" s="174">
        <f>GİRİŞ!K122</f>
        <v>0</v>
      </c>
      <c r="P36" s="174">
        <f>GİRİŞ!L122</f>
        <v>0</v>
      </c>
      <c r="Q36" s="174">
        <f>GİRİŞ!M122</f>
        <v>0</v>
      </c>
      <c r="R36" s="174">
        <f>GİRİŞ!N122</f>
        <v>0</v>
      </c>
      <c r="S36" s="174">
        <f>GİRİŞ!R122</f>
        <v>0</v>
      </c>
      <c r="T36" s="170">
        <f>GİRİŞ!S122</f>
        <v>0</v>
      </c>
      <c r="U36" s="171">
        <f>GİRİŞ!T122</f>
        <v>0</v>
      </c>
      <c r="V36" s="175">
        <f t="shared" si="0"/>
        <v>57</v>
      </c>
    </row>
    <row r="37" spans="3:22" ht="15.75" x14ac:dyDescent="0.25">
      <c r="C37" s="177" t="s">
        <v>32</v>
      </c>
      <c r="D37" s="170">
        <f>GİRİŞ!C152</f>
        <v>0</v>
      </c>
      <c r="E37" s="171">
        <f>GİRİŞ!D152</f>
        <v>0</v>
      </c>
      <c r="F37" s="171">
        <f>GİRİŞ!E152</f>
        <v>0</v>
      </c>
      <c r="G37" s="172">
        <f>GİRİŞ!F152</f>
        <v>0</v>
      </c>
      <c r="H37" s="171">
        <f>GİRİŞ!G152</f>
        <v>0</v>
      </c>
      <c r="I37" s="172">
        <f>GİRİŞ!H152</f>
        <v>0</v>
      </c>
      <c r="J37" s="170">
        <f>GİRİŞ!O152</f>
        <v>0</v>
      </c>
      <c r="K37" s="171">
        <f>GİRİŞ!P152</f>
        <v>0</v>
      </c>
      <c r="L37" s="170">
        <f>GİRİŞ!Q152</f>
        <v>0</v>
      </c>
      <c r="M37" s="171">
        <f>GİRİŞ!I152</f>
        <v>0</v>
      </c>
      <c r="N37" s="173">
        <f>GİRİŞ!J152</f>
        <v>0</v>
      </c>
      <c r="O37" s="174">
        <f>GİRİŞ!K152</f>
        <v>0</v>
      </c>
      <c r="P37" s="174">
        <f>GİRİŞ!L152</f>
        <v>0</v>
      </c>
      <c r="Q37" s="174">
        <f>GİRİŞ!M152</f>
        <v>0</v>
      </c>
      <c r="R37" s="174">
        <f>GİRİŞ!N152</f>
        <v>0</v>
      </c>
      <c r="S37" s="174">
        <f>GİRİŞ!R152</f>
        <v>0</v>
      </c>
      <c r="T37" s="170">
        <f>GİRİŞ!S152</f>
        <v>0</v>
      </c>
      <c r="U37" s="171">
        <f>GİRİŞ!T152</f>
        <v>0</v>
      </c>
      <c r="V37" s="175">
        <f t="shared" si="0"/>
        <v>0</v>
      </c>
    </row>
    <row r="38" spans="3:22" ht="15.75" x14ac:dyDescent="0.25">
      <c r="C38" s="177" t="s">
        <v>33</v>
      </c>
      <c r="D38" s="170">
        <f>GİRİŞ!C30</f>
        <v>1</v>
      </c>
      <c r="E38" s="171">
        <f>GİRİŞ!D30</f>
        <v>2</v>
      </c>
      <c r="F38" s="171">
        <f>GİRİŞ!E30</f>
        <v>0</v>
      </c>
      <c r="G38" s="172">
        <f>GİRİŞ!F30</f>
        <v>0</v>
      </c>
      <c r="H38" s="171">
        <f>GİRİŞ!G30</f>
        <v>0</v>
      </c>
      <c r="I38" s="172">
        <f>GİRİŞ!H30</f>
        <v>0</v>
      </c>
      <c r="J38" s="170">
        <f>GİRİŞ!O30</f>
        <v>0</v>
      </c>
      <c r="K38" s="171">
        <f>GİRİŞ!P30</f>
        <v>0</v>
      </c>
      <c r="L38" s="170">
        <f>GİRİŞ!Q30</f>
        <v>0</v>
      </c>
      <c r="M38" s="171">
        <f>GİRİŞ!I30</f>
        <v>0</v>
      </c>
      <c r="N38" s="173">
        <f>GİRİŞ!J30</f>
        <v>0</v>
      </c>
      <c r="O38" s="174">
        <f>GİRİŞ!K30</f>
        <v>0</v>
      </c>
      <c r="P38" s="174">
        <f>GİRİŞ!L30</f>
        <v>0</v>
      </c>
      <c r="Q38" s="174">
        <f>GİRİŞ!M30</f>
        <v>0</v>
      </c>
      <c r="R38" s="174">
        <f>GİRİŞ!N30</f>
        <v>0</v>
      </c>
      <c r="S38" s="174">
        <f>GİRİŞ!R30</f>
        <v>0</v>
      </c>
      <c r="T38" s="170">
        <f>GİRİŞ!S30</f>
        <v>0</v>
      </c>
      <c r="U38" s="171">
        <f>GİRİŞ!T30</f>
        <v>0</v>
      </c>
      <c r="V38" s="175">
        <f t="shared" si="0"/>
        <v>1</v>
      </c>
    </row>
    <row r="39" spans="3:22" ht="15.75" x14ac:dyDescent="0.25">
      <c r="C39" s="177" t="s">
        <v>258</v>
      </c>
      <c r="D39" s="170">
        <f>GİRİŞ!C41</f>
        <v>6</v>
      </c>
      <c r="E39" s="171">
        <f>GİRİŞ!D41</f>
        <v>10</v>
      </c>
      <c r="F39" s="171">
        <f>GİRİŞ!E41</f>
        <v>0</v>
      </c>
      <c r="G39" s="172">
        <f>GİRİŞ!F41</f>
        <v>0</v>
      </c>
      <c r="H39" s="171">
        <f>GİRİŞ!G41</f>
        <v>0</v>
      </c>
      <c r="I39" s="172">
        <f>GİRİŞ!H41</f>
        <v>0</v>
      </c>
      <c r="J39" s="170">
        <f>GİRİŞ!O41</f>
        <v>0</v>
      </c>
      <c r="K39" s="171">
        <f>GİRİŞ!P41</f>
        <v>0</v>
      </c>
      <c r="L39" s="170">
        <f>GİRİŞ!Q41</f>
        <v>0</v>
      </c>
      <c r="M39" s="171">
        <f>GİRİŞ!I41</f>
        <v>0</v>
      </c>
      <c r="N39" s="173">
        <f>GİRİŞ!J41</f>
        <v>0</v>
      </c>
      <c r="O39" s="174">
        <f>GİRİŞ!K41</f>
        <v>0</v>
      </c>
      <c r="P39" s="174">
        <f>GİRİŞ!L41</f>
        <v>0</v>
      </c>
      <c r="Q39" s="174">
        <f>GİRİŞ!M41</f>
        <v>0</v>
      </c>
      <c r="R39" s="174">
        <f>GİRİŞ!N41</f>
        <v>0</v>
      </c>
      <c r="S39" s="174">
        <f>GİRİŞ!R41</f>
        <v>0</v>
      </c>
      <c r="T39" s="170">
        <f>GİRİŞ!S41</f>
        <v>0</v>
      </c>
      <c r="U39" s="171">
        <f>GİRİŞ!T41</f>
        <v>0</v>
      </c>
      <c r="V39" s="175">
        <f t="shared" si="0"/>
        <v>6</v>
      </c>
    </row>
    <row r="40" spans="3:22" ht="15.75" x14ac:dyDescent="0.25">
      <c r="C40" s="177" t="s">
        <v>35</v>
      </c>
      <c r="D40" s="170">
        <f>GİRİŞ!C91</f>
        <v>0</v>
      </c>
      <c r="E40" s="171">
        <f>GİRİŞ!D91</f>
        <v>4</v>
      </c>
      <c r="F40" s="171">
        <f>GİRİŞ!E91</f>
        <v>0</v>
      </c>
      <c r="G40" s="172">
        <f>GİRİŞ!F91</f>
        <v>0</v>
      </c>
      <c r="H40" s="171">
        <f>GİRİŞ!G91</f>
        <v>0</v>
      </c>
      <c r="I40" s="172">
        <f>GİRİŞ!H91</f>
        <v>0</v>
      </c>
      <c r="J40" s="170">
        <f>GİRİŞ!O91</f>
        <v>0</v>
      </c>
      <c r="K40" s="171">
        <f>GİRİŞ!P91</f>
        <v>0</v>
      </c>
      <c r="L40" s="170">
        <f>GİRİŞ!Q91</f>
        <v>0</v>
      </c>
      <c r="M40" s="171">
        <f>GİRİŞ!I91</f>
        <v>0</v>
      </c>
      <c r="N40" s="173">
        <f>GİRİŞ!J91</f>
        <v>0</v>
      </c>
      <c r="O40" s="174">
        <f>GİRİŞ!K91</f>
        <v>0</v>
      </c>
      <c r="P40" s="174">
        <f>GİRİŞ!L91</f>
        <v>0</v>
      </c>
      <c r="Q40" s="174">
        <f>GİRİŞ!M91</f>
        <v>0</v>
      </c>
      <c r="R40" s="174">
        <f>GİRİŞ!N91</f>
        <v>0</v>
      </c>
      <c r="S40" s="174">
        <f>GİRİŞ!R91</f>
        <v>0</v>
      </c>
      <c r="T40" s="170">
        <f>GİRİŞ!S91</f>
        <v>0</v>
      </c>
      <c r="U40" s="171">
        <f>GİRİŞ!T91</f>
        <v>0</v>
      </c>
      <c r="V40" s="175">
        <f t="shared" si="0"/>
        <v>0</v>
      </c>
    </row>
    <row r="41" spans="3:22" ht="15.75" x14ac:dyDescent="0.25">
      <c r="C41" s="177" t="s">
        <v>36</v>
      </c>
      <c r="D41" s="170">
        <f>GİRİŞ!C103</f>
        <v>0</v>
      </c>
      <c r="E41" s="171">
        <f>GİRİŞ!D103</f>
        <v>0</v>
      </c>
      <c r="F41" s="171">
        <f>GİRİŞ!E103</f>
        <v>0</v>
      </c>
      <c r="G41" s="172">
        <f>GİRİŞ!F103</f>
        <v>2</v>
      </c>
      <c r="H41" s="171">
        <f>GİRİŞ!G103</f>
        <v>6</v>
      </c>
      <c r="I41" s="172">
        <f>GİRİŞ!H103</f>
        <v>1</v>
      </c>
      <c r="J41" s="170">
        <f>GİRİŞ!O103</f>
        <v>1</v>
      </c>
      <c r="K41" s="171">
        <f>GİRİŞ!P103</f>
        <v>1</v>
      </c>
      <c r="L41" s="170">
        <f>GİRİŞ!Q103</f>
        <v>0</v>
      </c>
      <c r="M41" s="171">
        <f>GİRİŞ!I103</f>
        <v>0</v>
      </c>
      <c r="N41" s="173">
        <f>GİRİŞ!J103</f>
        <v>0</v>
      </c>
      <c r="O41" s="174">
        <f>GİRİŞ!K103</f>
        <v>0</v>
      </c>
      <c r="P41" s="174">
        <f>GİRİŞ!L103</f>
        <v>0</v>
      </c>
      <c r="Q41" s="174">
        <f>GİRİŞ!M103</f>
        <v>0</v>
      </c>
      <c r="R41" s="174">
        <f>GİRİŞ!N103</f>
        <v>0</v>
      </c>
      <c r="S41" s="174">
        <f>GİRİŞ!R103</f>
        <v>0</v>
      </c>
      <c r="T41" s="170">
        <f>GİRİŞ!S103</f>
        <v>0</v>
      </c>
      <c r="U41" s="171">
        <f>GİRİŞ!T103</f>
        <v>0</v>
      </c>
      <c r="V41" s="175">
        <f t="shared" si="0"/>
        <v>4</v>
      </c>
    </row>
    <row r="42" spans="3:22" ht="15.75" x14ac:dyDescent="0.25">
      <c r="C42" s="177" t="s">
        <v>37</v>
      </c>
      <c r="D42" s="170">
        <f>GİRİŞ!C142</f>
        <v>6</v>
      </c>
      <c r="E42" s="171">
        <f>GİRİŞ!D142</f>
        <v>3</v>
      </c>
      <c r="F42" s="171">
        <f>GİRİŞ!E142</f>
        <v>0</v>
      </c>
      <c r="G42" s="172">
        <f>GİRİŞ!F142</f>
        <v>0</v>
      </c>
      <c r="H42" s="171">
        <f>GİRİŞ!G142</f>
        <v>0</v>
      </c>
      <c r="I42" s="172">
        <f>GİRİŞ!H142</f>
        <v>0</v>
      </c>
      <c r="J42" s="170">
        <f>GİRİŞ!O142</f>
        <v>0</v>
      </c>
      <c r="K42" s="171">
        <f>GİRİŞ!P142</f>
        <v>0</v>
      </c>
      <c r="L42" s="170">
        <f>GİRİŞ!Q142</f>
        <v>0</v>
      </c>
      <c r="M42" s="171">
        <f>GİRİŞ!I142</f>
        <v>0</v>
      </c>
      <c r="N42" s="173">
        <f>GİRİŞ!J142</f>
        <v>0</v>
      </c>
      <c r="O42" s="174">
        <f>GİRİŞ!K142</f>
        <v>0</v>
      </c>
      <c r="P42" s="174">
        <f>GİRİŞ!L142</f>
        <v>0</v>
      </c>
      <c r="Q42" s="174">
        <f>GİRİŞ!M142</f>
        <v>0</v>
      </c>
      <c r="R42" s="174">
        <f>GİRİŞ!N142</f>
        <v>0</v>
      </c>
      <c r="S42" s="174">
        <f>GİRİŞ!R142</f>
        <v>0</v>
      </c>
      <c r="T42" s="170">
        <f>GİRİŞ!S142</f>
        <v>0</v>
      </c>
      <c r="U42" s="171">
        <f>GİRİŞ!T142</f>
        <v>0</v>
      </c>
      <c r="V42" s="175">
        <f t="shared" si="0"/>
        <v>6</v>
      </c>
    </row>
    <row r="43" spans="3:22" ht="15.75" x14ac:dyDescent="0.25">
      <c r="C43" s="177" t="s">
        <v>259</v>
      </c>
      <c r="D43" s="170">
        <f>GİRİŞ!C32</f>
        <v>12</v>
      </c>
      <c r="E43" s="171">
        <f>GİRİŞ!D32</f>
        <v>21</v>
      </c>
      <c r="F43" s="171">
        <f>GİRİŞ!E32</f>
        <v>0</v>
      </c>
      <c r="G43" s="172">
        <f>GİRİŞ!F32</f>
        <v>0</v>
      </c>
      <c r="H43" s="171">
        <f>GİRİŞ!G32</f>
        <v>0</v>
      </c>
      <c r="I43" s="172">
        <f>GİRİŞ!H32</f>
        <v>14</v>
      </c>
      <c r="J43" s="170">
        <f>GİRİŞ!O32</f>
        <v>0</v>
      </c>
      <c r="K43" s="171">
        <f>GİRİŞ!P32</f>
        <v>0</v>
      </c>
      <c r="L43" s="170">
        <f>GİRİŞ!Q32</f>
        <v>0</v>
      </c>
      <c r="M43" s="171">
        <f>GİRİŞ!I32</f>
        <v>0</v>
      </c>
      <c r="N43" s="173">
        <f>GİRİŞ!J32</f>
        <v>0</v>
      </c>
      <c r="O43" s="174">
        <f>GİRİŞ!K32</f>
        <v>0</v>
      </c>
      <c r="P43" s="174">
        <f>GİRİŞ!L32</f>
        <v>0</v>
      </c>
      <c r="Q43" s="174">
        <f>GİRİŞ!M32</f>
        <v>0</v>
      </c>
      <c r="R43" s="174">
        <f>GİRİŞ!N32</f>
        <v>0</v>
      </c>
      <c r="S43" s="174">
        <f>GİRİŞ!R32</f>
        <v>0</v>
      </c>
      <c r="T43" s="170">
        <f>GİRİŞ!S32</f>
        <v>0</v>
      </c>
      <c r="U43" s="171">
        <f>GİRİŞ!T32</f>
        <v>0</v>
      </c>
      <c r="V43" s="175">
        <f t="shared" si="0"/>
        <v>26</v>
      </c>
    </row>
    <row r="44" spans="3:22" ht="15.75" x14ac:dyDescent="0.25">
      <c r="C44" s="177" t="s">
        <v>38</v>
      </c>
      <c r="D44" s="170">
        <f>GİRİŞ!C134</f>
        <v>4</v>
      </c>
      <c r="E44" s="171">
        <f>GİRİŞ!D134</f>
        <v>16</v>
      </c>
      <c r="F44" s="171">
        <f>GİRİŞ!E134</f>
        <v>0</v>
      </c>
      <c r="G44" s="172">
        <f>GİRİŞ!F134</f>
        <v>0</v>
      </c>
      <c r="H44" s="171">
        <f>GİRİŞ!G134</f>
        <v>0</v>
      </c>
      <c r="I44" s="172">
        <f>GİRİŞ!H134</f>
        <v>0</v>
      </c>
      <c r="J44" s="170">
        <f>GİRİŞ!O134</f>
        <v>17</v>
      </c>
      <c r="K44" s="171">
        <f>GİRİŞ!P134</f>
        <v>10</v>
      </c>
      <c r="L44" s="170">
        <f>GİRİŞ!Q134</f>
        <v>0</v>
      </c>
      <c r="M44" s="171">
        <f>GİRİŞ!I134</f>
        <v>13</v>
      </c>
      <c r="N44" s="173">
        <f>GİRİŞ!J134</f>
        <v>21</v>
      </c>
      <c r="O44" s="174">
        <f>GİRİŞ!K134</f>
        <v>0</v>
      </c>
      <c r="P44" s="174">
        <f>GİRİŞ!L134</f>
        <v>0</v>
      </c>
      <c r="Q44" s="174">
        <f>GİRİŞ!M134</f>
        <v>0</v>
      </c>
      <c r="R44" s="174">
        <f>GİRİŞ!N134</f>
        <v>0</v>
      </c>
      <c r="S44" s="174">
        <f>GİRİŞ!R134</f>
        <v>0</v>
      </c>
      <c r="T44" s="170">
        <f>GİRİŞ!S134</f>
        <v>0</v>
      </c>
      <c r="U44" s="171">
        <f>GİRİŞ!T134</f>
        <v>0</v>
      </c>
      <c r="V44" s="175">
        <f t="shared" si="0"/>
        <v>34</v>
      </c>
    </row>
    <row r="45" spans="3:22" ht="15.75" x14ac:dyDescent="0.25">
      <c r="C45" s="177" t="s">
        <v>39</v>
      </c>
      <c r="D45" s="170">
        <f>GİRİŞ!C73</f>
        <v>761</v>
      </c>
      <c r="E45" s="171">
        <f>GİRİŞ!D73</f>
        <v>726</v>
      </c>
      <c r="F45" s="171">
        <f>GİRİŞ!E73</f>
        <v>0</v>
      </c>
      <c r="G45" s="172">
        <f>GİRİŞ!F73</f>
        <v>0</v>
      </c>
      <c r="H45" s="171">
        <f>GİRİŞ!G73</f>
        <v>0</v>
      </c>
      <c r="I45" s="172">
        <f>GİRİŞ!H73</f>
        <v>0</v>
      </c>
      <c r="J45" s="170">
        <f>GİRİŞ!O73</f>
        <v>0</v>
      </c>
      <c r="K45" s="171">
        <f>GİRİŞ!P73</f>
        <v>0</v>
      </c>
      <c r="L45" s="170">
        <f>GİRİŞ!Q73</f>
        <v>0</v>
      </c>
      <c r="M45" s="171">
        <f>GİRİŞ!I73</f>
        <v>1</v>
      </c>
      <c r="N45" s="173">
        <f>GİRİŞ!J73</f>
        <v>0</v>
      </c>
      <c r="O45" s="174">
        <f>GİRİŞ!K73</f>
        <v>0</v>
      </c>
      <c r="P45" s="174">
        <f>GİRİŞ!L73</f>
        <v>0</v>
      </c>
      <c r="Q45" s="174">
        <f>GİRİŞ!M73</f>
        <v>0</v>
      </c>
      <c r="R45" s="174">
        <f>GİRİŞ!N73</f>
        <v>0</v>
      </c>
      <c r="S45" s="174">
        <f>GİRİŞ!R73</f>
        <v>0</v>
      </c>
      <c r="T45" s="170">
        <f>GİRİŞ!S73</f>
        <v>0</v>
      </c>
      <c r="U45" s="171">
        <f>GİRİŞ!T73</f>
        <v>0</v>
      </c>
      <c r="V45" s="175">
        <f t="shared" si="0"/>
        <v>762</v>
      </c>
    </row>
    <row r="46" spans="3:22" ht="15.75" x14ac:dyDescent="0.25">
      <c r="C46" s="177" t="s">
        <v>40</v>
      </c>
      <c r="D46" s="170">
        <f>GİRİŞ!C66</f>
        <v>5</v>
      </c>
      <c r="E46" s="171">
        <f>GİRİŞ!D66</f>
        <v>7</v>
      </c>
      <c r="F46" s="171">
        <f>GİRİŞ!E66</f>
        <v>0</v>
      </c>
      <c r="G46" s="172">
        <f>GİRİŞ!F66</f>
        <v>0</v>
      </c>
      <c r="H46" s="171">
        <f>GİRİŞ!G66</f>
        <v>0</v>
      </c>
      <c r="I46" s="172">
        <f>GİRİŞ!H66</f>
        <v>9</v>
      </c>
      <c r="J46" s="170">
        <f>GİRİŞ!O66</f>
        <v>0</v>
      </c>
      <c r="K46" s="171">
        <f>GİRİŞ!P66</f>
        <v>0</v>
      </c>
      <c r="L46" s="170">
        <f>GİRİŞ!Q66</f>
        <v>0</v>
      </c>
      <c r="M46" s="171">
        <f>GİRİŞ!I66</f>
        <v>3</v>
      </c>
      <c r="N46" s="173">
        <f>GİRİŞ!J66</f>
        <v>3</v>
      </c>
      <c r="O46" s="174">
        <f>GİRİŞ!K66</f>
        <v>0</v>
      </c>
      <c r="P46" s="174">
        <f>GİRİŞ!L66</f>
        <v>0</v>
      </c>
      <c r="Q46" s="174">
        <f>GİRİŞ!M66</f>
        <v>0</v>
      </c>
      <c r="R46" s="174">
        <f>GİRİŞ!N66</f>
        <v>0</v>
      </c>
      <c r="S46" s="174">
        <f>GİRİŞ!R66</f>
        <v>0</v>
      </c>
      <c r="T46" s="170">
        <f>GİRİŞ!S66</f>
        <v>0</v>
      </c>
      <c r="U46" s="171">
        <f>GİRİŞ!T66</f>
        <v>0</v>
      </c>
      <c r="V46" s="175">
        <f t="shared" si="0"/>
        <v>17</v>
      </c>
    </row>
    <row r="47" spans="3:22" ht="15.75" x14ac:dyDescent="0.25">
      <c r="C47" s="177" t="s">
        <v>41</v>
      </c>
      <c r="D47" s="170">
        <f>GİRİŞ!C43</f>
        <v>2</v>
      </c>
      <c r="E47" s="171">
        <f>GİRİŞ!D43</f>
        <v>15</v>
      </c>
      <c r="F47" s="171">
        <f>GİRİŞ!E43</f>
        <v>0</v>
      </c>
      <c r="G47" s="172">
        <f>GİRİŞ!F43</f>
        <v>28</v>
      </c>
      <c r="H47" s="171">
        <f>GİRİŞ!G43</f>
        <v>32</v>
      </c>
      <c r="I47" s="172">
        <f>GİRİŞ!H43</f>
        <v>4</v>
      </c>
      <c r="J47" s="170">
        <f>GİRİŞ!O43</f>
        <v>21</v>
      </c>
      <c r="K47" s="171">
        <f>GİRİŞ!P43</f>
        <v>15</v>
      </c>
      <c r="L47" s="170">
        <f>GİRİŞ!Q43</f>
        <v>0</v>
      </c>
      <c r="M47" s="171">
        <f>GİRİŞ!I43</f>
        <v>0</v>
      </c>
      <c r="N47" s="173">
        <f>GİRİŞ!J43</f>
        <v>0</v>
      </c>
      <c r="O47" s="174">
        <f>GİRİŞ!K43</f>
        <v>0</v>
      </c>
      <c r="P47" s="174">
        <f>GİRİŞ!L43</f>
        <v>0</v>
      </c>
      <c r="Q47" s="174">
        <f>GİRİŞ!M43</f>
        <v>0</v>
      </c>
      <c r="R47" s="174">
        <f>GİRİŞ!N43</f>
        <v>0</v>
      </c>
      <c r="S47" s="174">
        <f>GİRİŞ!R43</f>
        <v>0</v>
      </c>
      <c r="T47" s="170">
        <f>GİRİŞ!S43</f>
        <v>0</v>
      </c>
      <c r="U47" s="171">
        <f>GİRİŞ!T43</f>
        <v>0</v>
      </c>
      <c r="V47" s="175">
        <f t="shared" si="0"/>
        <v>55</v>
      </c>
    </row>
    <row r="48" spans="3:22" ht="15.75" x14ac:dyDescent="0.25">
      <c r="C48" s="177" t="s">
        <v>42</v>
      </c>
      <c r="D48" s="170">
        <f>GİRİŞ!C63</f>
        <v>10</v>
      </c>
      <c r="E48" s="171">
        <f>GİRİŞ!D63</f>
        <v>6</v>
      </c>
      <c r="F48" s="171">
        <f>GİRİŞ!E63</f>
        <v>0</v>
      </c>
      <c r="G48" s="172">
        <f>GİRİŞ!F63</f>
        <v>0</v>
      </c>
      <c r="H48" s="171">
        <f>GİRİŞ!G63</f>
        <v>0</v>
      </c>
      <c r="I48" s="172">
        <f>GİRİŞ!H63</f>
        <v>0</v>
      </c>
      <c r="J48" s="170">
        <f>GİRİŞ!O63</f>
        <v>0</v>
      </c>
      <c r="K48" s="171">
        <f>GİRİŞ!P63</f>
        <v>3</v>
      </c>
      <c r="L48" s="170">
        <f>GİRİŞ!Q63</f>
        <v>0</v>
      </c>
      <c r="M48" s="171">
        <f>GİRİŞ!I63</f>
        <v>1</v>
      </c>
      <c r="N48" s="173">
        <f>GİRİŞ!J63</f>
        <v>0</v>
      </c>
      <c r="O48" s="174">
        <f>GİRİŞ!K63</f>
        <v>0</v>
      </c>
      <c r="P48" s="174">
        <f>GİRİŞ!L63</f>
        <v>0</v>
      </c>
      <c r="Q48" s="174">
        <f>GİRİŞ!M63</f>
        <v>0</v>
      </c>
      <c r="R48" s="174">
        <f>GİRİŞ!N63</f>
        <v>0</v>
      </c>
      <c r="S48" s="174">
        <f>GİRİŞ!R63</f>
        <v>0</v>
      </c>
      <c r="T48" s="170">
        <f>GİRİŞ!S63</f>
        <v>0</v>
      </c>
      <c r="U48" s="171">
        <f>GİRİŞ!T63</f>
        <v>0</v>
      </c>
      <c r="V48" s="175">
        <f t="shared" si="0"/>
        <v>11</v>
      </c>
    </row>
    <row r="49" spans="3:22" ht="15.75" x14ac:dyDescent="0.25">
      <c r="C49" s="177" t="s">
        <v>260</v>
      </c>
      <c r="D49" s="170">
        <f>GİRİŞ!C47</f>
        <v>11</v>
      </c>
      <c r="E49" s="171">
        <f>GİRİŞ!D47</f>
        <v>39</v>
      </c>
      <c r="F49" s="171">
        <f>GİRİŞ!E47</f>
        <v>0</v>
      </c>
      <c r="G49" s="172">
        <f>GİRİŞ!F47</f>
        <v>0</v>
      </c>
      <c r="H49" s="171">
        <f>GİRİŞ!G47</f>
        <v>0</v>
      </c>
      <c r="I49" s="172">
        <f>GİRİŞ!H47</f>
        <v>17</v>
      </c>
      <c r="J49" s="170">
        <f>GİRİŞ!O47</f>
        <v>2</v>
      </c>
      <c r="K49" s="171">
        <f>GİRİŞ!P47</f>
        <v>2</v>
      </c>
      <c r="L49" s="170">
        <f>GİRİŞ!Q47</f>
        <v>0</v>
      </c>
      <c r="M49" s="171">
        <f>GİRİŞ!I47</f>
        <v>305</v>
      </c>
      <c r="N49" s="173">
        <f>GİRİŞ!J47</f>
        <v>265</v>
      </c>
      <c r="O49" s="174">
        <f>GİRİŞ!K47</f>
        <v>0</v>
      </c>
      <c r="P49" s="174">
        <f>GİRİŞ!L47</f>
        <v>0</v>
      </c>
      <c r="Q49" s="174">
        <f>GİRİŞ!M47</f>
        <v>0</v>
      </c>
      <c r="R49" s="174">
        <f>GİRİŞ!N47</f>
        <v>0</v>
      </c>
      <c r="S49" s="174">
        <f>GİRİŞ!R47</f>
        <v>0</v>
      </c>
      <c r="T49" s="170">
        <f>GİRİŞ!S47</f>
        <v>0</v>
      </c>
      <c r="U49" s="171">
        <f>GİRİŞ!T47</f>
        <v>0</v>
      </c>
      <c r="V49" s="175">
        <f t="shared" si="0"/>
        <v>335</v>
      </c>
    </row>
    <row r="50" spans="3:22" ht="15.75" x14ac:dyDescent="0.25">
      <c r="C50" s="177" t="s">
        <v>43</v>
      </c>
      <c r="D50" s="170">
        <f>GİRİŞ!C114</f>
        <v>1</v>
      </c>
      <c r="E50" s="171">
        <f>GİRİŞ!D114</f>
        <v>1</v>
      </c>
      <c r="F50" s="171">
        <f>GİRİŞ!E114</f>
        <v>0</v>
      </c>
      <c r="G50" s="172">
        <f>GİRİŞ!F114</f>
        <v>0</v>
      </c>
      <c r="H50" s="171">
        <f>GİRİŞ!G114</f>
        <v>1</v>
      </c>
      <c r="I50" s="172">
        <f>GİRİŞ!H114</f>
        <v>1</v>
      </c>
      <c r="J50" s="170">
        <f>GİRİŞ!O114</f>
        <v>0</v>
      </c>
      <c r="K50" s="171">
        <f>GİRİŞ!P114</f>
        <v>0</v>
      </c>
      <c r="L50" s="170">
        <f>GİRİŞ!Q114</f>
        <v>0</v>
      </c>
      <c r="M50" s="171">
        <f>GİRİŞ!I114</f>
        <v>0</v>
      </c>
      <c r="N50" s="173">
        <f>GİRİŞ!J114</f>
        <v>0</v>
      </c>
      <c r="O50" s="174">
        <f>GİRİŞ!K114</f>
        <v>0</v>
      </c>
      <c r="P50" s="174">
        <f>GİRİŞ!L114</f>
        <v>0</v>
      </c>
      <c r="Q50" s="174">
        <f>GİRİŞ!M114</f>
        <v>0</v>
      </c>
      <c r="R50" s="174">
        <f>GİRİŞ!N114</f>
        <v>0</v>
      </c>
      <c r="S50" s="174">
        <f>GİRİŞ!R114</f>
        <v>0</v>
      </c>
      <c r="T50" s="170">
        <f>GİRİŞ!S114</f>
        <v>0</v>
      </c>
      <c r="U50" s="171">
        <f>GİRİŞ!T114</f>
        <v>0</v>
      </c>
      <c r="V50" s="175">
        <f t="shared" si="0"/>
        <v>2</v>
      </c>
    </row>
    <row r="51" spans="3:22" ht="15.75" x14ac:dyDescent="0.25">
      <c r="C51" s="177" t="s">
        <v>207</v>
      </c>
      <c r="D51" s="170">
        <f>D52-SUM(D9:D50)</f>
        <v>1080</v>
      </c>
      <c r="E51" s="171">
        <f t="shared" ref="E51:V51" si="1">E52-SUM(E9:E50)</f>
        <v>798</v>
      </c>
      <c r="F51" s="171">
        <f t="shared" si="1"/>
        <v>0</v>
      </c>
      <c r="G51" s="172">
        <f t="shared" si="1"/>
        <v>31</v>
      </c>
      <c r="H51" s="171">
        <f t="shared" si="1"/>
        <v>32</v>
      </c>
      <c r="I51" s="172">
        <f t="shared" si="1"/>
        <v>639</v>
      </c>
      <c r="J51" s="170">
        <f t="shared" si="1"/>
        <v>48</v>
      </c>
      <c r="K51" s="171">
        <f t="shared" si="1"/>
        <v>21</v>
      </c>
      <c r="L51" s="170">
        <f t="shared" si="1"/>
        <v>0</v>
      </c>
      <c r="M51" s="171">
        <f t="shared" si="1"/>
        <v>29</v>
      </c>
      <c r="N51" s="173">
        <f t="shared" si="1"/>
        <v>27</v>
      </c>
      <c r="O51" s="174">
        <f t="shared" si="1"/>
        <v>0</v>
      </c>
      <c r="P51" s="174">
        <f t="shared" si="1"/>
        <v>1</v>
      </c>
      <c r="Q51" s="174">
        <f t="shared" si="1"/>
        <v>3</v>
      </c>
      <c r="R51" s="174">
        <f t="shared" si="1"/>
        <v>1</v>
      </c>
      <c r="S51" s="174">
        <f t="shared" si="1"/>
        <v>0</v>
      </c>
      <c r="T51" s="170">
        <f t="shared" si="1"/>
        <v>0</v>
      </c>
      <c r="U51" s="171">
        <f t="shared" si="1"/>
        <v>0</v>
      </c>
      <c r="V51" s="175">
        <f t="shared" si="1"/>
        <v>1829</v>
      </c>
    </row>
    <row r="52" spans="3:22" ht="15.75" x14ac:dyDescent="0.25">
      <c r="C52" s="176" t="s">
        <v>44</v>
      </c>
      <c r="D52" s="170">
        <f>GİRİŞ!C157</f>
        <v>24060</v>
      </c>
      <c r="E52" s="171">
        <f>GİRİŞ!D157</f>
        <v>20400</v>
      </c>
      <c r="F52" s="171">
        <f>GİRİŞ!E157</f>
        <v>0</v>
      </c>
      <c r="G52" s="172">
        <f>GİRİŞ!F157</f>
        <v>99</v>
      </c>
      <c r="H52" s="171">
        <f>GİRİŞ!G157</f>
        <v>104</v>
      </c>
      <c r="I52" s="172">
        <f>GİRİŞ!H157</f>
        <v>7734</v>
      </c>
      <c r="J52" s="170">
        <f>GİRİŞ!O157</f>
        <v>111</v>
      </c>
      <c r="K52" s="171">
        <f>GİRİŞ!P157</f>
        <v>72</v>
      </c>
      <c r="L52" s="170">
        <f>GİRİŞ!Q157</f>
        <v>0</v>
      </c>
      <c r="M52" s="171">
        <f>GİRİŞ!I157</f>
        <v>919</v>
      </c>
      <c r="N52" s="173">
        <f>GİRİŞ!J157</f>
        <v>854</v>
      </c>
      <c r="O52" s="174">
        <f>GİRİŞ!K157</f>
        <v>0</v>
      </c>
      <c r="P52" s="174">
        <f>GİRİŞ!L157</f>
        <v>36</v>
      </c>
      <c r="Q52" s="174">
        <f>GİRİŞ!M157</f>
        <v>29</v>
      </c>
      <c r="R52" s="174">
        <f>GİRİŞ!N157</f>
        <v>49</v>
      </c>
      <c r="S52" s="174">
        <f>GİRİŞ!R157</f>
        <v>0</v>
      </c>
      <c r="T52" s="170">
        <f>GİRİŞ!S157</f>
        <v>0</v>
      </c>
      <c r="U52" s="171">
        <f>GİRİŞ!T157</f>
        <v>0</v>
      </c>
      <c r="V52" s="175">
        <f>D52+F52+G52+I52+J52+L52+M52+O52+P52+R52+S52+U52</f>
        <v>33008</v>
      </c>
    </row>
    <row r="53" spans="3:22" ht="15.75" x14ac:dyDescent="0.25">
      <c r="C53" s="177" t="s">
        <v>45</v>
      </c>
      <c r="D53" s="170">
        <f>GİRİŞ!C158</f>
        <v>34398</v>
      </c>
      <c r="E53" s="171">
        <f>GİRİŞ!D158</f>
        <v>30542</v>
      </c>
      <c r="F53" s="171">
        <f>GİRİŞ!E158</f>
        <v>0</v>
      </c>
      <c r="G53" s="172">
        <f>GİRİŞ!F158</f>
        <v>588</v>
      </c>
      <c r="H53" s="171">
        <f>GİRİŞ!G158</f>
        <v>753</v>
      </c>
      <c r="I53" s="172">
        <f>GİRİŞ!H158</f>
        <v>0</v>
      </c>
      <c r="J53" s="170">
        <f>GİRİŞ!O158</f>
        <v>1251</v>
      </c>
      <c r="K53" s="171">
        <f>GİRİŞ!P158</f>
        <v>1084</v>
      </c>
      <c r="L53" s="170">
        <f>GİRİŞ!Q158</f>
        <v>0</v>
      </c>
      <c r="M53" s="171">
        <f>GİRİŞ!I158</f>
        <v>223</v>
      </c>
      <c r="N53" s="173">
        <f>GİRİŞ!J158</f>
        <v>283</v>
      </c>
      <c r="O53" s="174">
        <f>GİRİŞ!K158</f>
        <v>0</v>
      </c>
      <c r="P53" s="174">
        <f>GİRİŞ!L158</f>
        <v>92</v>
      </c>
      <c r="Q53" s="174">
        <f>GİRİŞ!M158</f>
        <v>87</v>
      </c>
      <c r="R53" s="174">
        <f>GİRİŞ!N158</f>
        <v>0</v>
      </c>
      <c r="S53" s="174">
        <f>GİRİŞ!R158</f>
        <v>0</v>
      </c>
      <c r="T53" s="170">
        <f>GİRİŞ!S158</f>
        <v>0</v>
      </c>
      <c r="U53" s="171">
        <f>GİRİŞ!T158</f>
        <v>0</v>
      </c>
      <c r="V53" s="175">
        <f>D53+F53+G53+I53+J53+L53+M53+O53+P53+R53+S53+U53</f>
        <v>36552</v>
      </c>
    </row>
    <row r="54" spans="3:22" ht="16.5" thickBot="1" x14ac:dyDescent="0.3">
      <c r="C54" s="178" t="s">
        <v>261</v>
      </c>
      <c r="D54" s="170">
        <f>GİRİŞ!C159</f>
        <v>58458</v>
      </c>
      <c r="E54" s="171">
        <f>GİRİŞ!D159</f>
        <v>50942</v>
      </c>
      <c r="F54" s="171">
        <f>GİRİŞ!E159</f>
        <v>0</v>
      </c>
      <c r="G54" s="172">
        <f>GİRİŞ!F159</f>
        <v>687</v>
      </c>
      <c r="H54" s="171">
        <f>GİRİŞ!G159</f>
        <v>857</v>
      </c>
      <c r="I54" s="172">
        <f>GİRİŞ!H159</f>
        <v>7734</v>
      </c>
      <c r="J54" s="170">
        <f>GİRİŞ!O159</f>
        <v>1362</v>
      </c>
      <c r="K54" s="171">
        <f>GİRİŞ!P159</f>
        <v>1156</v>
      </c>
      <c r="L54" s="170">
        <f>GİRİŞ!Q159</f>
        <v>0</v>
      </c>
      <c r="M54" s="171">
        <f>GİRİŞ!I159</f>
        <v>1142</v>
      </c>
      <c r="N54" s="173">
        <f>GİRİŞ!J159</f>
        <v>1137</v>
      </c>
      <c r="O54" s="174">
        <f>GİRİŞ!K159</f>
        <v>0</v>
      </c>
      <c r="P54" s="174">
        <f>GİRİŞ!L159</f>
        <v>128</v>
      </c>
      <c r="Q54" s="174">
        <f>GİRİŞ!M159</f>
        <v>116</v>
      </c>
      <c r="R54" s="174">
        <f>GİRİŞ!N159</f>
        <v>49</v>
      </c>
      <c r="S54" s="174">
        <f>GİRİŞ!R159</f>
        <v>0</v>
      </c>
      <c r="T54" s="170">
        <f>GİRİŞ!S159</f>
        <v>0</v>
      </c>
      <c r="U54" s="171">
        <f>GİRİŞ!T159</f>
        <v>0</v>
      </c>
      <c r="V54" s="175">
        <f>D54+F54+G54+I54+J54+L54+M54+O54+P54+R54+S54+U54</f>
        <v>69560</v>
      </c>
    </row>
    <row r="55" spans="3:22" ht="15.75" x14ac:dyDescent="0.2">
      <c r="C55" s="188" t="s">
        <v>236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90"/>
    </row>
  </sheetData>
  <mergeCells count="16">
    <mergeCell ref="C55:V55"/>
    <mergeCell ref="S7:U7"/>
    <mergeCell ref="G7:I7"/>
    <mergeCell ref="J7:L7"/>
    <mergeCell ref="M7:O7"/>
    <mergeCell ref="P7:R7"/>
    <mergeCell ref="C4:V5"/>
    <mergeCell ref="C6:C7"/>
    <mergeCell ref="D6:F6"/>
    <mergeCell ref="G6:I6"/>
    <mergeCell ref="J6:L6"/>
    <mergeCell ref="M6:O6"/>
    <mergeCell ref="P6:R6"/>
    <mergeCell ref="S6:U6"/>
    <mergeCell ref="V6:V7"/>
    <mergeCell ref="D7:F7"/>
  </mergeCells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zoomScale="75" workbookViewId="0">
      <selection activeCell="M26" sqref="M26"/>
    </sheetView>
  </sheetViews>
  <sheetFormatPr defaultRowHeight="12.75" x14ac:dyDescent="0.2"/>
  <cols>
    <col min="2" max="2" width="20.85546875" customWidth="1"/>
    <col min="3" max="4" width="10.7109375" bestFit="1" customWidth="1"/>
    <col min="5" max="5" width="12.7109375" bestFit="1" customWidth="1"/>
    <col min="6" max="7" width="13.42578125" bestFit="1" customWidth="1"/>
    <col min="8" max="9" width="13.5703125" bestFit="1" customWidth="1"/>
  </cols>
  <sheetData>
    <row r="1" spans="2:10" ht="12.75" customHeight="1" x14ac:dyDescent="0.2">
      <c r="B1" s="216" t="s">
        <v>237</v>
      </c>
      <c r="C1" s="217"/>
      <c r="D1" s="217"/>
      <c r="E1" s="217"/>
      <c r="F1" s="217"/>
      <c r="G1" s="217"/>
      <c r="H1" s="217"/>
      <c r="I1" s="217"/>
      <c r="J1" s="218"/>
    </row>
    <row r="2" spans="2:10" ht="12.75" customHeight="1" x14ac:dyDescent="0.2">
      <c r="B2" s="211"/>
      <c r="C2" s="212"/>
      <c r="D2" s="212"/>
      <c r="E2" s="212"/>
      <c r="F2" s="212"/>
      <c r="G2" s="212"/>
      <c r="H2" s="212"/>
      <c r="I2" s="212"/>
      <c r="J2" s="213"/>
    </row>
    <row r="3" spans="2:10" ht="13.5" customHeight="1" thickBot="1" x14ac:dyDescent="0.25">
      <c r="B3" s="208"/>
      <c r="C3" s="209"/>
      <c r="D3" s="209"/>
      <c r="E3" s="209"/>
      <c r="F3" s="209"/>
      <c r="G3" s="209"/>
      <c r="H3" s="209"/>
      <c r="I3" s="209"/>
      <c r="J3" s="210"/>
    </row>
    <row r="4" spans="2:10" ht="18.75" x14ac:dyDescent="0.3">
      <c r="B4" s="216" t="s">
        <v>238</v>
      </c>
      <c r="C4" s="217"/>
      <c r="D4" s="217"/>
      <c r="E4" s="217"/>
      <c r="F4" s="217"/>
      <c r="G4" s="217"/>
      <c r="H4" s="217"/>
      <c r="I4" s="217"/>
      <c r="J4" s="218"/>
    </row>
    <row r="5" spans="2:10" ht="19.5" thickBot="1" x14ac:dyDescent="0.35">
      <c r="B5" s="139"/>
      <c r="C5" s="140">
        <v>2006</v>
      </c>
      <c r="D5" s="140">
        <v>2007</v>
      </c>
      <c r="E5" s="138" t="s">
        <v>180</v>
      </c>
      <c r="F5" s="140">
        <v>2008</v>
      </c>
      <c r="G5" s="138" t="s">
        <v>180</v>
      </c>
      <c r="H5" s="141">
        <v>2009</v>
      </c>
      <c r="I5" s="138" t="s">
        <v>180</v>
      </c>
      <c r="J5" s="142"/>
    </row>
    <row r="6" spans="2:10" ht="18.75" x14ac:dyDescent="0.3">
      <c r="B6" s="143" t="s">
        <v>219</v>
      </c>
      <c r="C6" s="144">
        <v>17271</v>
      </c>
      <c r="D6" s="144">
        <v>18881</v>
      </c>
      <c r="E6" s="145">
        <f>((D6/C6)-1)*100</f>
        <v>9.3219848300619468</v>
      </c>
      <c r="F6" s="83">
        <v>19874</v>
      </c>
      <c r="G6" s="145">
        <f>((F6/D6)-1)*100</f>
        <v>5.2592553360521155</v>
      </c>
      <c r="H6" s="144">
        <v>24060</v>
      </c>
      <c r="I6" s="145">
        <f>((H6/F6)-1)*100</f>
        <v>21.062694978363684</v>
      </c>
      <c r="J6" s="142"/>
    </row>
    <row r="7" spans="2:10" ht="19.5" thickBot="1" x14ac:dyDescent="0.35">
      <c r="B7" s="143" t="s">
        <v>220</v>
      </c>
      <c r="C7" s="146">
        <v>4591</v>
      </c>
      <c r="D7" s="146">
        <v>1495</v>
      </c>
      <c r="E7" s="145">
        <f>((D7/C7)-1)*100</f>
        <v>-67.436288390328897</v>
      </c>
      <c r="F7" s="147">
        <v>9201</v>
      </c>
      <c r="G7" s="145">
        <f>((F7/D7)-1)*100</f>
        <v>515.45150501672242</v>
      </c>
      <c r="H7" s="146">
        <v>8948</v>
      </c>
      <c r="I7" s="145">
        <f>((H7/F7)-1)*100</f>
        <v>-2.7497011194435372</v>
      </c>
      <c r="J7" s="142"/>
    </row>
    <row r="8" spans="2:10" ht="18.75" x14ac:dyDescent="0.3">
      <c r="B8" s="143" t="s">
        <v>2</v>
      </c>
      <c r="C8" s="144">
        <v>21862</v>
      </c>
      <c r="D8" s="144">
        <v>20376</v>
      </c>
      <c r="E8" s="145">
        <f>((D8/C8)-1)*100</f>
        <v>-6.7971823254962978</v>
      </c>
      <c r="F8" s="73">
        <v>29075</v>
      </c>
      <c r="G8" s="145">
        <f>((F8/D8)-1)*100</f>
        <v>42.692383195916776</v>
      </c>
      <c r="H8" s="144">
        <f>SUM(H6:H7)</f>
        <v>33008</v>
      </c>
      <c r="I8" s="145">
        <f>((H8/F8)-1)*100</f>
        <v>13.527085124677551</v>
      </c>
      <c r="J8" s="142"/>
    </row>
    <row r="9" spans="2:10" ht="18.75" x14ac:dyDescent="0.3">
      <c r="B9" s="143"/>
      <c r="C9" s="148"/>
      <c r="D9" s="148"/>
      <c r="E9" s="148"/>
      <c r="F9" s="148"/>
      <c r="G9" s="148"/>
      <c r="H9" s="148"/>
      <c r="I9" s="148"/>
      <c r="J9" s="142"/>
    </row>
    <row r="10" spans="2:10" ht="18.75" x14ac:dyDescent="0.3">
      <c r="B10" s="211" t="s">
        <v>239</v>
      </c>
      <c r="C10" s="212"/>
      <c r="D10" s="212"/>
      <c r="E10" s="212"/>
      <c r="F10" s="212"/>
      <c r="G10" s="212"/>
      <c r="H10" s="212"/>
      <c r="I10" s="212"/>
      <c r="J10" s="213"/>
    </row>
    <row r="11" spans="2:10" ht="18.75" x14ac:dyDescent="0.3">
      <c r="B11" s="211" t="s">
        <v>240</v>
      </c>
      <c r="C11" s="212"/>
      <c r="D11" s="212"/>
      <c r="E11" s="212"/>
      <c r="F11" s="212"/>
      <c r="G11" s="212"/>
      <c r="H11" s="212"/>
      <c r="I11" s="212"/>
      <c r="J11" s="213"/>
    </row>
    <row r="12" spans="2:10" ht="18.75" x14ac:dyDescent="0.3">
      <c r="B12" s="211" t="s">
        <v>241</v>
      </c>
      <c r="C12" s="212"/>
      <c r="D12" s="212"/>
      <c r="E12" s="212"/>
      <c r="F12" s="212"/>
      <c r="G12" s="212"/>
      <c r="H12" s="212"/>
      <c r="I12" s="212"/>
      <c r="J12" s="213"/>
    </row>
    <row r="13" spans="2:10" ht="18.75" x14ac:dyDescent="0.3">
      <c r="B13" s="143"/>
      <c r="C13" s="148"/>
      <c r="D13" s="148"/>
      <c r="E13" s="148"/>
      <c r="F13" s="148"/>
      <c r="G13" s="148"/>
      <c r="H13" s="148"/>
      <c r="I13" s="148"/>
      <c r="J13" s="142"/>
    </row>
    <row r="14" spans="2:10" ht="18.75" x14ac:dyDescent="0.3">
      <c r="B14" s="211" t="s">
        <v>242</v>
      </c>
      <c r="C14" s="214"/>
      <c r="D14" s="214"/>
      <c r="E14" s="214"/>
      <c r="F14" s="214"/>
      <c r="G14" s="214"/>
      <c r="H14" s="214"/>
      <c r="I14" s="214"/>
      <c r="J14" s="215"/>
    </row>
    <row r="15" spans="2:10" ht="19.5" thickBot="1" x14ac:dyDescent="0.35">
      <c r="B15" s="143"/>
      <c r="C15" s="140">
        <v>2007</v>
      </c>
      <c r="D15" s="140">
        <v>2008</v>
      </c>
      <c r="E15" s="140">
        <v>2009</v>
      </c>
      <c r="F15" s="149" t="s">
        <v>221</v>
      </c>
      <c r="G15" s="150" t="s">
        <v>222</v>
      </c>
      <c r="H15" s="151"/>
      <c r="I15" s="151"/>
      <c r="J15" s="142"/>
    </row>
    <row r="16" spans="2:10" ht="18.75" x14ac:dyDescent="0.3">
      <c r="B16" s="143" t="s">
        <v>6</v>
      </c>
      <c r="C16" s="73">
        <v>236072</v>
      </c>
      <c r="D16" s="73">
        <v>253370</v>
      </c>
      <c r="E16" s="152">
        <f>'MİLLİYETLERE GÖRE'!O5</f>
        <v>268814</v>
      </c>
      <c r="F16" s="145">
        <f t="shared" ref="F16:G20" si="0">((D16/C16)-1)*100</f>
        <v>7.3274255311938763</v>
      </c>
      <c r="G16" s="145">
        <f t="shared" si="0"/>
        <v>6.0954335556695716</v>
      </c>
      <c r="H16" s="151"/>
      <c r="I16" s="148"/>
      <c r="J16" s="142"/>
    </row>
    <row r="17" spans="2:10" ht="18.75" x14ac:dyDescent="0.3">
      <c r="B17" s="143" t="s">
        <v>18</v>
      </c>
      <c r="C17" s="73">
        <v>129374</v>
      </c>
      <c r="D17" s="73">
        <v>146039</v>
      </c>
      <c r="E17" s="152">
        <f>'MİLLİYETLERE GÖRE'!O22</f>
        <v>142457</v>
      </c>
      <c r="F17" s="145">
        <f t="shared" si="0"/>
        <v>12.881258985576704</v>
      </c>
      <c r="G17" s="145">
        <f t="shared" si="0"/>
        <v>-2.452769465690674</v>
      </c>
      <c r="H17" s="151"/>
      <c r="I17" s="151"/>
      <c r="J17" s="153"/>
    </row>
    <row r="18" spans="2:10" ht="18.75" x14ac:dyDescent="0.3">
      <c r="B18" s="143" t="s">
        <v>11</v>
      </c>
      <c r="C18" s="73">
        <v>89680</v>
      </c>
      <c r="D18" s="73">
        <v>97934</v>
      </c>
      <c r="E18" s="152">
        <f>'MİLLİYETLERE GÖRE'!O6</f>
        <v>94389</v>
      </c>
      <c r="F18" s="145">
        <f t="shared" si="0"/>
        <v>9.2038358608385273</v>
      </c>
      <c r="G18" s="145">
        <f t="shared" si="0"/>
        <v>-3.6197847529969129</v>
      </c>
      <c r="H18" s="151"/>
      <c r="I18" s="151"/>
      <c r="J18" s="153"/>
    </row>
    <row r="19" spans="2:10" ht="18.75" x14ac:dyDescent="0.3">
      <c r="B19" s="154" t="s">
        <v>13</v>
      </c>
      <c r="C19" s="73">
        <v>79836</v>
      </c>
      <c r="D19" s="73">
        <v>93212</v>
      </c>
      <c r="E19" s="152">
        <f>'MİLLİYETLERE GÖRE'!O8</f>
        <v>79509</v>
      </c>
      <c r="F19" s="145">
        <f t="shared" si="0"/>
        <v>16.754346410140798</v>
      </c>
      <c r="G19" s="145">
        <f t="shared" si="0"/>
        <v>-14.700896880230019</v>
      </c>
      <c r="H19" s="151"/>
      <c r="I19" s="148"/>
      <c r="J19" s="142"/>
    </row>
    <row r="20" spans="2:10" ht="18.75" x14ac:dyDescent="0.3">
      <c r="B20" s="154" t="s">
        <v>12</v>
      </c>
      <c r="C20" s="152">
        <v>71623</v>
      </c>
      <c r="D20" s="152">
        <v>71597</v>
      </c>
      <c r="E20" s="152">
        <f>'MİLLİYETLERE GÖRE'!O9</f>
        <v>71001</v>
      </c>
      <c r="F20" s="145">
        <f t="shared" si="0"/>
        <v>-3.6301188165810405E-2</v>
      </c>
      <c r="G20" s="145">
        <f t="shared" si="0"/>
        <v>-0.83243711328686576</v>
      </c>
      <c r="H20" s="148"/>
      <c r="I20" s="148"/>
      <c r="J20" s="142"/>
    </row>
    <row r="21" spans="2:10" ht="18.75" x14ac:dyDescent="0.3">
      <c r="B21" s="154"/>
      <c r="C21" s="155"/>
      <c r="D21" s="155"/>
      <c r="E21" s="152"/>
      <c r="F21" s="145"/>
      <c r="G21" s="145"/>
      <c r="H21" s="148"/>
      <c r="I21" s="148"/>
      <c r="J21" s="142"/>
    </row>
    <row r="22" spans="2:10" ht="18.75" x14ac:dyDescent="0.3">
      <c r="B22" s="211" t="s">
        <v>245</v>
      </c>
      <c r="C22" s="212"/>
      <c r="D22" s="212"/>
      <c r="E22" s="212"/>
      <c r="F22" s="212"/>
      <c r="G22" s="212"/>
      <c r="H22" s="212"/>
      <c r="I22" s="212"/>
      <c r="J22" s="213"/>
    </row>
    <row r="23" spans="2:10" ht="19.5" thickBot="1" x14ac:dyDescent="0.35">
      <c r="B23" s="143"/>
      <c r="C23" s="140">
        <v>2006</v>
      </c>
      <c r="D23" s="140">
        <v>2007</v>
      </c>
      <c r="E23" s="140">
        <v>2008</v>
      </c>
      <c r="F23" s="140">
        <v>2009</v>
      </c>
      <c r="G23" s="156" t="s">
        <v>223</v>
      </c>
      <c r="H23" s="156" t="s">
        <v>221</v>
      </c>
      <c r="I23" s="141" t="s">
        <v>224</v>
      </c>
      <c r="J23" s="142"/>
    </row>
    <row r="24" spans="2:10" ht="18.75" x14ac:dyDescent="0.3">
      <c r="B24" s="143" t="s">
        <v>219</v>
      </c>
      <c r="C24" s="152">
        <v>541952</v>
      </c>
      <c r="D24" s="152">
        <v>628568</v>
      </c>
      <c r="E24" s="152">
        <v>697433</v>
      </c>
      <c r="F24" s="152">
        <f>'YENİ TABLO-2'!H19</f>
        <v>690394</v>
      </c>
      <c r="G24" s="145">
        <f t="shared" ref="G24:I26" si="1">((D24/C24)-1)*100</f>
        <v>15.98222720831366</v>
      </c>
      <c r="H24" s="145">
        <f t="shared" si="1"/>
        <v>10.955855213755704</v>
      </c>
      <c r="I24" s="145">
        <f t="shared" si="1"/>
        <v>-1.0092725752868015</v>
      </c>
      <c r="J24" s="142"/>
    </row>
    <row r="25" spans="2:10" ht="19.5" thickBot="1" x14ac:dyDescent="0.35">
      <c r="B25" s="143" t="s">
        <v>220</v>
      </c>
      <c r="C25" s="152">
        <v>235196</v>
      </c>
      <c r="D25" s="152">
        <v>342204</v>
      </c>
      <c r="E25" s="152">
        <v>376655</v>
      </c>
      <c r="F25" s="152">
        <f>'YENİ TABLO-2'!I19</f>
        <v>366554</v>
      </c>
      <c r="G25" s="145">
        <f t="shared" si="1"/>
        <v>45.497372404292591</v>
      </c>
      <c r="H25" s="145">
        <f t="shared" si="1"/>
        <v>10.067386705006376</v>
      </c>
      <c r="I25" s="145">
        <f t="shared" si="1"/>
        <v>-2.6817644794307816</v>
      </c>
      <c r="J25" s="142"/>
    </row>
    <row r="26" spans="2:10" ht="18.75" x14ac:dyDescent="0.3">
      <c r="B26" s="143" t="s">
        <v>2</v>
      </c>
      <c r="C26" s="157">
        <f>SUM(C24:C25)</f>
        <v>777148</v>
      </c>
      <c r="D26" s="157">
        <f>SUM(D24:D25)</f>
        <v>970772</v>
      </c>
      <c r="E26" s="157">
        <f>SUM(E24:E25)</f>
        <v>1074088</v>
      </c>
      <c r="F26" s="157">
        <f>SUM(F24:F25)</f>
        <v>1056948</v>
      </c>
      <c r="G26" s="161">
        <f t="shared" si="1"/>
        <v>24.914688064564274</v>
      </c>
      <c r="H26" s="161">
        <f t="shared" si="1"/>
        <v>10.642663776870375</v>
      </c>
      <c r="I26" s="161">
        <f t="shared" si="1"/>
        <v>-1.5957724134335383</v>
      </c>
      <c r="J26" s="142"/>
    </row>
    <row r="27" spans="2:10" ht="18.75" x14ac:dyDescent="0.3">
      <c r="B27" s="211"/>
      <c r="C27" s="212"/>
      <c r="D27" s="212"/>
      <c r="E27" s="212"/>
      <c r="F27" s="212"/>
      <c r="G27" s="212"/>
      <c r="H27" s="212"/>
      <c r="I27" s="212"/>
      <c r="J27" s="213"/>
    </row>
    <row r="28" spans="2:10" ht="18.75" x14ac:dyDescent="0.3">
      <c r="B28" s="139"/>
      <c r="C28" s="151"/>
      <c r="D28" s="151"/>
      <c r="E28" s="151"/>
      <c r="F28" s="151"/>
      <c r="G28" s="151"/>
      <c r="H28" s="151"/>
      <c r="I28" s="151"/>
      <c r="J28" s="153"/>
    </row>
    <row r="29" spans="2:10" ht="19.5" thickBot="1" x14ac:dyDescent="0.35">
      <c r="B29" s="143"/>
      <c r="C29" s="148"/>
      <c r="D29" s="148"/>
      <c r="E29" s="140" t="s">
        <v>225</v>
      </c>
      <c r="F29" s="140" t="s">
        <v>226</v>
      </c>
      <c r="G29" s="140" t="s">
        <v>227</v>
      </c>
      <c r="H29" s="148"/>
      <c r="I29" s="148"/>
      <c r="J29" s="142"/>
    </row>
    <row r="30" spans="2:10" ht="18.75" x14ac:dyDescent="0.3">
      <c r="B30" s="143"/>
      <c r="C30" s="148"/>
      <c r="D30" s="148"/>
      <c r="E30" s="148"/>
      <c r="F30" s="148"/>
      <c r="G30" s="148"/>
      <c r="H30" s="148"/>
      <c r="I30" s="148"/>
      <c r="J30" s="142"/>
    </row>
    <row r="31" spans="2:10" ht="18.75" x14ac:dyDescent="0.3">
      <c r="B31" s="143" t="s">
        <v>228</v>
      </c>
      <c r="C31" s="148"/>
      <c r="D31" s="148"/>
      <c r="E31" s="136">
        <v>127</v>
      </c>
      <c r="F31" s="136">
        <v>12310</v>
      </c>
      <c r="G31" s="136">
        <v>26305</v>
      </c>
      <c r="H31" s="148"/>
      <c r="I31" s="148"/>
      <c r="J31" s="142"/>
    </row>
    <row r="32" spans="2:10" ht="18.75" x14ac:dyDescent="0.3">
      <c r="B32" s="143" t="s">
        <v>229</v>
      </c>
      <c r="C32" s="148"/>
      <c r="D32" s="148"/>
      <c r="E32" s="136">
        <v>49</v>
      </c>
      <c r="F32" s="136">
        <v>5591</v>
      </c>
      <c r="G32" s="136">
        <v>13611</v>
      </c>
      <c r="H32" s="148"/>
      <c r="I32" s="148"/>
      <c r="J32" s="142"/>
    </row>
    <row r="33" spans="2:10" ht="18.75" x14ac:dyDescent="0.3">
      <c r="B33" s="143"/>
      <c r="C33" s="148"/>
      <c r="D33" s="148"/>
      <c r="E33" s="148"/>
      <c r="F33" s="148"/>
      <c r="G33" s="148"/>
      <c r="H33" s="148"/>
      <c r="I33" s="148"/>
      <c r="J33" s="142"/>
    </row>
    <row r="34" spans="2:10" ht="19.5" thickBot="1" x14ac:dyDescent="0.35">
      <c r="B34" s="143"/>
      <c r="C34" s="148"/>
      <c r="D34" s="136"/>
      <c r="E34" s="138" t="s">
        <v>230</v>
      </c>
      <c r="F34" s="138" t="s">
        <v>231</v>
      </c>
      <c r="G34" s="138" t="s">
        <v>232</v>
      </c>
      <c r="H34" s="138" t="s">
        <v>2</v>
      </c>
      <c r="I34" s="148"/>
      <c r="J34" s="142"/>
    </row>
    <row r="35" spans="2:10" ht="18.75" x14ac:dyDescent="0.3">
      <c r="B35" s="143"/>
      <c r="C35" s="148"/>
      <c r="D35" s="148"/>
      <c r="E35" s="148"/>
      <c r="F35" s="148"/>
      <c r="G35" s="148"/>
      <c r="H35" s="148"/>
      <c r="I35" s="148"/>
      <c r="J35" s="142"/>
    </row>
    <row r="36" spans="2:10" ht="18.75" x14ac:dyDescent="0.3">
      <c r="B36" s="143" t="s">
        <v>233</v>
      </c>
      <c r="C36" s="148"/>
      <c r="D36" s="148"/>
      <c r="E36" s="136">
        <v>301</v>
      </c>
      <c r="F36" s="136">
        <v>4</v>
      </c>
      <c r="G36" s="136">
        <v>34</v>
      </c>
      <c r="H36" s="136">
        <v>339</v>
      </c>
      <c r="I36" s="148"/>
      <c r="J36" s="142"/>
    </row>
    <row r="37" spans="2:10" ht="18.75" x14ac:dyDescent="0.3">
      <c r="B37" s="143"/>
      <c r="C37" s="148"/>
      <c r="D37" s="148"/>
      <c r="E37" s="148"/>
      <c r="F37" s="148"/>
      <c r="G37" s="148"/>
      <c r="H37" s="148"/>
      <c r="I37" s="148"/>
      <c r="J37" s="142"/>
    </row>
    <row r="38" spans="2:10" ht="18.75" x14ac:dyDescent="0.3">
      <c r="B38" s="211" t="s">
        <v>234</v>
      </c>
      <c r="C38" s="212"/>
      <c r="D38" s="212"/>
      <c r="E38" s="212"/>
      <c r="F38" s="212"/>
      <c r="G38" s="212"/>
      <c r="H38" s="136"/>
      <c r="I38" s="136"/>
      <c r="J38" s="137"/>
    </row>
    <row r="39" spans="2:10" ht="18.75" x14ac:dyDescent="0.3">
      <c r="B39" s="143" t="s">
        <v>235</v>
      </c>
      <c r="C39" s="148"/>
      <c r="D39" s="148"/>
      <c r="E39" s="136"/>
      <c r="F39" s="136"/>
      <c r="G39" s="136"/>
      <c r="H39" s="148"/>
      <c r="I39" s="148"/>
      <c r="J39" s="142"/>
    </row>
    <row r="40" spans="2:10" ht="18.75" x14ac:dyDescent="0.3">
      <c r="B40" s="143"/>
      <c r="C40" s="148"/>
      <c r="D40" s="148"/>
      <c r="E40" s="136"/>
      <c r="F40" s="136"/>
      <c r="G40" s="136"/>
      <c r="H40" s="148"/>
      <c r="I40" s="148"/>
      <c r="J40" s="142"/>
    </row>
    <row r="41" spans="2:10" ht="18.75" x14ac:dyDescent="0.3">
      <c r="B41" s="143"/>
      <c r="C41" s="148"/>
      <c r="D41" s="148"/>
      <c r="E41" s="148"/>
      <c r="F41" s="148"/>
      <c r="G41" s="148"/>
      <c r="H41" s="148"/>
      <c r="I41" s="148"/>
      <c r="J41" s="142"/>
    </row>
    <row r="42" spans="2:10" ht="18.75" x14ac:dyDescent="0.3">
      <c r="B42" s="211"/>
      <c r="C42" s="212"/>
      <c r="D42" s="212"/>
      <c r="E42" s="212"/>
      <c r="F42" s="212"/>
      <c r="G42" s="212"/>
      <c r="H42" s="212"/>
      <c r="I42" s="212"/>
      <c r="J42" s="213"/>
    </row>
    <row r="43" spans="2:10" ht="18.75" x14ac:dyDescent="0.3">
      <c r="B43" s="143"/>
      <c r="C43" s="148"/>
      <c r="D43" s="148"/>
      <c r="E43" s="148"/>
      <c r="F43" s="148"/>
      <c r="G43" s="148"/>
      <c r="H43" s="148"/>
      <c r="I43" s="148"/>
      <c r="J43" s="142"/>
    </row>
    <row r="44" spans="2:10" ht="19.5" thickBot="1" x14ac:dyDescent="0.35">
      <c r="B44" s="208" t="s">
        <v>236</v>
      </c>
      <c r="C44" s="209"/>
      <c r="D44" s="209"/>
      <c r="E44" s="209"/>
      <c r="F44" s="209"/>
      <c r="G44" s="209"/>
      <c r="H44" s="209"/>
      <c r="I44" s="209"/>
      <c r="J44" s="210"/>
    </row>
  </sheetData>
  <mergeCells count="11">
    <mergeCell ref="B42:J42"/>
    <mergeCell ref="B44:J44"/>
    <mergeCell ref="B12:J12"/>
    <mergeCell ref="B14:J14"/>
    <mergeCell ref="B22:J22"/>
    <mergeCell ref="B27:J27"/>
    <mergeCell ref="B1:J3"/>
    <mergeCell ref="B4:J4"/>
    <mergeCell ref="B10:J10"/>
    <mergeCell ref="B11:J11"/>
    <mergeCell ref="B38:G38"/>
  </mergeCells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workbookViewId="0">
      <selection activeCell="A26" sqref="A26:IV26"/>
    </sheetView>
  </sheetViews>
  <sheetFormatPr defaultRowHeight="12.75" x14ac:dyDescent="0.2"/>
  <cols>
    <col min="2" max="2" width="20.85546875" customWidth="1"/>
    <col min="9" max="9" width="11.28515625" customWidth="1"/>
    <col min="10" max="10" width="11.7109375" customWidth="1"/>
    <col min="13" max="13" width="9.28515625" customWidth="1"/>
    <col min="14" max="14" width="9.7109375" customWidth="1"/>
    <col min="15" max="15" width="10.85546875" customWidth="1"/>
  </cols>
  <sheetData>
    <row r="2" spans="2:16" ht="13.5" thickBot="1" x14ac:dyDescent="0.25"/>
    <row r="3" spans="2:16" ht="15.75" x14ac:dyDescent="0.25">
      <c r="B3" s="219" t="s">
        <v>244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</row>
    <row r="4" spans="2:16" ht="15.75" x14ac:dyDescent="0.25">
      <c r="B4" s="86" t="s">
        <v>3</v>
      </c>
      <c r="C4" s="80" t="s">
        <v>162</v>
      </c>
      <c r="D4" s="80" t="s">
        <v>163</v>
      </c>
      <c r="E4" s="80" t="s">
        <v>164</v>
      </c>
      <c r="F4" s="80" t="s">
        <v>165</v>
      </c>
      <c r="G4" s="80" t="s">
        <v>166</v>
      </c>
      <c r="H4" s="80" t="s">
        <v>167</v>
      </c>
      <c r="I4" s="80" t="s">
        <v>168</v>
      </c>
      <c r="J4" s="80" t="s">
        <v>169</v>
      </c>
      <c r="K4" s="80" t="s">
        <v>170</v>
      </c>
      <c r="L4" s="80" t="s">
        <v>171</v>
      </c>
      <c r="M4" s="80" t="s">
        <v>172</v>
      </c>
      <c r="N4" s="80" t="s">
        <v>173</v>
      </c>
      <c r="O4" s="76" t="s">
        <v>2</v>
      </c>
    </row>
    <row r="5" spans="2:16" ht="15.75" x14ac:dyDescent="0.25">
      <c r="B5" s="86" t="s">
        <v>6</v>
      </c>
      <c r="C5" s="80">
        <v>9199</v>
      </c>
      <c r="D5" s="80">
        <v>10673</v>
      </c>
      <c r="E5" s="80">
        <v>13532</v>
      </c>
      <c r="F5" s="80">
        <v>22958</v>
      </c>
      <c r="G5" s="80">
        <v>21754</v>
      </c>
      <c r="H5" s="80">
        <v>28685</v>
      </c>
      <c r="I5" s="80">
        <v>44161</v>
      </c>
      <c r="J5" s="80">
        <v>30240</v>
      </c>
      <c r="K5" s="80">
        <v>28060</v>
      </c>
      <c r="L5" s="80">
        <v>29890</v>
      </c>
      <c r="M5" s="80">
        <v>14533</v>
      </c>
      <c r="N5" s="80">
        <f>GİRİŞ!U6+GİRİŞ!W6</f>
        <v>15129</v>
      </c>
      <c r="O5" s="76">
        <f>SUM(C5:N5)</f>
        <v>268814</v>
      </c>
      <c r="P5" s="159"/>
    </row>
    <row r="6" spans="2:16" ht="15.75" x14ac:dyDescent="0.25">
      <c r="B6" s="86" t="s">
        <v>11</v>
      </c>
      <c r="C6" s="80">
        <v>1488</v>
      </c>
      <c r="D6" s="80">
        <v>3068</v>
      </c>
      <c r="E6" s="80">
        <v>1756</v>
      </c>
      <c r="F6" s="80">
        <v>11615</v>
      </c>
      <c r="G6" s="80">
        <v>13398</v>
      </c>
      <c r="H6" s="80">
        <v>12220</v>
      </c>
      <c r="I6" s="80">
        <v>14791</v>
      </c>
      <c r="J6" s="80">
        <v>16022</v>
      </c>
      <c r="K6" s="80">
        <v>8459</v>
      </c>
      <c r="L6" s="80">
        <v>8154</v>
      </c>
      <c r="M6" s="80">
        <v>2222</v>
      </c>
      <c r="N6" s="80">
        <f>GİRİŞ!U46+GİRİŞ!W46</f>
        <v>1196</v>
      </c>
      <c r="O6" s="76">
        <f t="shared" ref="O6:O25" si="0">SUM(C6:N6)</f>
        <v>94389</v>
      </c>
      <c r="P6" s="159"/>
    </row>
    <row r="7" spans="2:16" ht="15.75" x14ac:dyDescent="0.25">
      <c r="B7" s="86" t="s">
        <v>23</v>
      </c>
      <c r="C7" s="80">
        <v>3087</v>
      </c>
      <c r="D7" s="80">
        <v>1949</v>
      </c>
      <c r="E7" s="80">
        <v>504</v>
      </c>
      <c r="F7" s="80">
        <v>3693</v>
      </c>
      <c r="G7" s="80">
        <v>1523</v>
      </c>
      <c r="H7" s="80">
        <v>4522</v>
      </c>
      <c r="I7" s="80">
        <v>2683</v>
      </c>
      <c r="J7" s="80">
        <v>3546</v>
      </c>
      <c r="K7" s="80">
        <v>3861</v>
      </c>
      <c r="L7" s="80">
        <v>4699</v>
      </c>
      <c r="M7" s="80">
        <v>3783</v>
      </c>
      <c r="N7" s="80">
        <f>GİRİŞ!U4+GİRİŞ!W4</f>
        <v>4804</v>
      </c>
      <c r="O7" s="76">
        <f t="shared" si="0"/>
        <v>38654</v>
      </c>
      <c r="P7" s="159"/>
    </row>
    <row r="8" spans="2:16" ht="15.75" x14ac:dyDescent="0.25">
      <c r="B8" s="86" t="s">
        <v>13</v>
      </c>
      <c r="C8" s="80">
        <v>2285</v>
      </c>
      <c r="D8" s="80">
        <v>2957</v>
      </c>
      <c r="E8" s="80">
        <v>3061</v>
      </c>
      <c r="F8" s="80">
        <v>4435</v>
      </c>
      <c r="G8" s="80">
        <v>5045</v>
      </c>
      <c r="H8" s="80">
        <v>10317</v>
      </c>
      <c r="I8" s="80">
        <v>14242</v>
      </c>
      <c r="J8" s="80">
        <v>11656</v>
      </c>
      <c r="K8" s="80">
        <v>11806</v>
      </c>
      <c r="L8" s="80">
        <v>8481</v>
      </c>
      <c r="M8" s="80">
        <v>3520</v>
      </c>
      <c r="N8" s="80">
        <f>GİRİŞ!U62+GİRİŞ!W62</f>
        <v>1704</v>
      </c>
      <c r="O8" s="76">
        <f t="shared" si="0"/>
        <v>79509</v>
      </c>
      <c r="P8" s="159"/>
    </row>
    <row r="9" spans="2:16" ht="15.75" x14ac:dyDescent="0.25">
      <c r="B9" s="86" t="s">
        <v>12</v>
      </c>
      <c r="C9" s="80">
        <v>1144</v>
      </c>
      <c r="D9" s="80">
        <v>1324</v>
      </c>
      <c r="E9" s="80">
        <v>1499</v>
      </c>
      <c r="F9" s="80">
        <v>6468</v>
      </c>
      <c r="G9" s="80">
        <v>9339</v>
      </c>
      <c r="H9" s="80">
        <v>8316</v>
      </c>
      <c r="I9" s="80">
        <v>12877</v>
      </c>
      <c r="J9" s="80">
        <v>9194</v>
      </c>
      <c r="K9" s="80">
        <v>9417</v>
      </c>
      <c r="L9" s="80">
        <v>7583</v>
      </c>
      <c r="M9" s="80">
        <v>1655</v>
      </c>
      <c r="N9" s="80">
        <f>GİRİŞ!U58+GİRİŞ!W58</f>
        <v>2185</v>
      </c>
      <c r="O9" s="76">
        <f t="shared" si="0"/>
        <v>71001</v>
      </c>
      <c r="P9" s="159"/>
    </row>
    <row r="10" spans="2:16" ht="15.75" x14ac:dyDescent="0.25">
      <c r="B10" s="86" t="s">
        <v>17</v>
      </c>
      <c r="C10" s="80">
        <v>246</v>
      </c>
      <c r="D10" s="80">
        <v>272</v>
      </c>
      <c r="E10" s="80">
        <v>309</v>
      </c>
      <c r="F10" s="80">
        <v>1119</v>
      </c>
      <c r="G10" s="80">
        <v>1176</v>
      </c>
      <c r="H10" s="80">
        <v>1441</v>
      </c>
      <c r="I10" s="80">
        <v>2838</v>
      </c>
      <c r="J10" s="80">
        <v>1146</v>
      </c>
      <c r="K10" s="80">
        <v>1957</v>
      </c>
      <c r="L10" s="80">
        <v>1867</v>
      </c>
      <c r="M10" s="80">
        <v>511</v>
      </c>
      <c r="N10" s="80">
        <f>GİRİŞ!U68+GİRİŞ!W68</f>
        <v>580</v>
      </c>
      <c r="O10" s="76">
        <f t="shared" si="0"/>
        <v>13462</v>
      </c>
      <c r="P10" s="159"/>
    </row>
    <row r="11" spans="2:16" ht="15.75" x14ac:dyDescent="0.25">
      <c r="B11" s="86" t="s">
        <v>9</v>
      </c>
      <c r="C11" s="80">
        <v>119</v>
      </c>
      <c r="D11" s="80">
        <v>97</v>
      </c>
      <c r="E11" s="80">
        <v>128</v>
      </c>
      <c r="F11" s="80">
        <v>199</v>
      </c>
      <c r="G11" s="80">
        <v>952</v>
      </c>
      <c r="H11" s="80">
        <v>1676</v>
      </c>
      <c r="I11" s="80">
        <v>2765</v>
      </c>
      <c r="J11" s="80">
        <v>1205</v>
      </c>
      <c r="K11" s="80">
        <v>1159</v>
      </c>
      <c r="L11" s="80">
        <v>753</v>
      </c>
      <c r="M11" s="80">
        <v>139</v>
      </c>
      <c r="N11" s="80">
        <f>GİRİŞ!U33+GİRİŞ!W33</f>
        <v>51</v>
      </c>
      <c r="O11" s="76">
        <f t="shared" si="0"/>
        <v>9243</v>
      </c>
      <c r="P11" s="159"/>
    </row>
    <row r="12" spans="2:16" ht="15.75" x14ac:dyDescent="0.25">
      <c r="B12" s="86" t="s">
        <v>10</v>
      </c>
      <c r="C12" s="80">
        <v>22</v>
      </c>
      <c r="D12" s="80">
        <v>32</v>
      </c>
      <c r="E12" s="80">
        <v>53</v>
      </c>
      <c r="F12" s="80">
        <v>62</v>
      </c>
      <c r="G12" s="80">
        <v>360</v>
      </c>
      <c r="H12" s="80">
        <v>725</v>
      </c>
      <c r="I12" s="80">
        <v>753</v>
      </c>
      <c r="J12" s="80">
        <v>517</v>
      </c>
      <c r="K12" s="80">
        <v>536</v>
      </c>
      <c r="L12" s="80">
        <v>621</v>
      </c>
      <c r="M12" s="80">
        <v>50</v>
      </c>
      <c r="N12" s="80">
        <f>GİRİŞ!U45+GİRİŞ!W45</f>
        <v>34</v>
      </c>
      <c r="O12" s="76">
        <f t="shared" si="0"/>
        <v>3765</v>
      </c>
      <c r="P12" s="159"/>
    </row>
    <row r="13" spans="2:16" ht="15.75" x14ac:dyDescent="0.25">
      <c r="B13" s="86" t="s">
        <v>22</v>
      </c>
      <c r="C13" s="80">
        <v>464</v>
      </c>
      <c r="D13" s="80">
        <v>565</v>
      </c>
      <c r="E13" s="80">
        <v>2284</v>
      </c>
      <c r="F13" s="80">
        <v>2105</v>
      </c>
      <c r="G13" s="80">
        <v>1944</v>
      </c>
      <c r="H13" s="80">
        <v>3758</v>
      </c>
      <c r="I13" s="80">
        <v>4710</v>
      </c>
      <c r="J13" s="80">
        <v>6771</v>
      </c>
      <c r="K13" s="80">
        <v>3591</v>
      </c>
      <c r="L13" s="80">
        <v>1903</v>
      </c>
      <c r="M13" s="80">
        <v>1002</v>
      </c>
      <c r="N13" s="80">
        <f>GİRİŞ!U153+GİRİŞ!W153</f>
        <v>872</v>
      </c>
      <c r="O13" s="76">
        <f t="shared" si="0"/>
        <v>29969</v>
      </c>
      <c r="P13" s="159"/>
    </row>
    <row r="14" spans="2:16" ht="15.75" x14ac:dyDescent="0.25">
      <c r="B14" s="86" t="s">
        <v>16</v>
      </c>
      <c r="C14" s="80">
        <v>226</v>
      </c>
      <c r="D14" s="80">
        <v>278</v>
      </c>
      <c r="E14" s="80">
        <v>157</v>
      </c>
      <c r="F14" s="80">
        <v>656</v>
      </c>
      <c r="G14" s="80">
        <v>2295</v>
      </c>
      <c r="H14" s="80">
        <v>2538</v>
      </c>
      <c r="I14" s="80">
        <v>2331</v>
      </c>
      <c r="J14" s="80">
        <v>1848</v>
      </c>
      <c r="K14" s="80">
        <v>2493</v>
      </c>
      <c r="L14" s="80">
        <v>2225</v>
      </c>
      <c r="M14" s="80">
        <v>407</v>
      </c>
      <c r="N14" s="80">
        <f>GİRİŞ!U67+GİRİŞ!W67</f>
        <v>121</v>
      </c>
      <c r="O14" s="76">
        <f t="shared" si="0"/>
        <v>15575</v>
      </c>
      <c r="P14" s="159"/>
    </row>
    <row r="15" spans="2:16" ht="15.75" x14ac:dyDescent="0.25">
      <c r="B15" s="86" t="s">
        <v>8</v>
      </c>
      <c r="C15" s="80">
        <v>342</v>
      </c>
      <c r="D15" s="80">
        <v>450</v>
      </c>
      <c r="E15" s="80">
        <v>431</v>
      </c>
      <c r="F15" s="80">
        <v>3383</v>
      </c>
      <c r="G15" s="80">
        <v>8966</v>
      </c>
      <c r="H15" s="80">
        <v>10219</v>
      </c>
      <c r="I15" s="80">
        <v>16083</v>
      </c>
      <c r="J15" s="80">
        <v>11776</v>
      </c>
      <c r="K15" s="80">
        <v>9606</v>
      </c>
      <c r="L15" s="80">
        <v>3082</v>
      </c>
      <c r="M15" s="80">
        <v>639</v>
      </c>
      <c r="N15" s="80">
        <f>GİRİŞ!U20+GİRİŞ!W20</f>
        <v>539</v>
      </c>
      <c r="O15" s="76">
        <f t="shared" si="0"/>
        <v>65516</v>
      </c>
      <c r="P15" s="159"/>
    </row>
    <row r="16" spans="2:16" ht="15.75" x14ac:dyDescent="0.25">
      <c r="B16" s="86" t="s">
        <v>26</v>
      </c>
      <c r="C16" s="80">
        <v>447</v>
      </c>
      <c r="D16" s="80">
        <v>405</v>
      </c>
      <c r="E16" s="80">
        <v>470</v>
      </c>
      <c r="F16" s="80">
        <v>689</v>
      </c>
      <c r="G16" s="80">
        <v>547</v>
      </c>
      <c r="H16" s="80">
        <v>929</v>
      </c>
      <c r="I16" s="80">
        <v>548</v>
      </c>
      <c r="J16" s="80">
        <v>485</v>
      </c>
      <c r="K16" s="80">
        <v>1890</v>
      </c>
      <c r="L16" s="80">
        <v>1164</v>
      </c>
      <c r="M16" s="80">
        <v>695</v>
      </c>
      <c r="N16" s="80">
        <f>GİRİŞ!U76+GİRİŞ!W76</f>
        <v>729</v>
      </c>
      <c r="O16" s="76">
        <f t="shared" si="0"/>
        <v>8998</v>
      </c>
      <c r="P16" s="159"/>
    </row>
    <row r="17" spans="2:16" ht="15.75" x14ac:dyDescent="0.25">
      <c r="B17" s="86" t="s">
        <v>15</v>
      </c>
      <c r="C17" s="80">
        <v>683</v>
      </c>
      <c r="D17" s="80">
        <v>345</v>
      </c>
      <c r="E17" s="80">
        <v>536</v>
      </c>
      <c r="F17" s="80">
        <v>2399</v>
      </c>
      <c r="G17" s="80">
        <v>4513</v>
      </c>
      <c r="H17" s="80">
        <v>4559</v>
      </c>
      <c r="I17" s="80">
        <v>6141</v>
      </c>
      <c r="J17" s="80">
        <v>6984</v>
      </c>
      <c r="K17" s="80">
        <v>5533</v>
      </c>
      <c r="L17" s="80">
        <v>4355</v>
      </c>
      <c r="M17" s="80">
        <v>1870</v>
      </c>
      <c r="N17" s="80">
        <f>GİRİŞ!U65+GİRİŞ!W65</f>
        <v>599</v>
      </c>
      <c r="O17" s="76">
        <f t="shared" si="0"/>
        <v>38517</v>
      </c>
      <c r="P17" s="159"/>
    </row>
    <row r="18" spans="2:16" ht="15.75" x14ac:dyDescent="0.25">
      <c r="B18" s="86" t="s">
        <v>30</v>
      </c>
      <c r="C18" s="80">
        <v>111</v>
      </c>
      <c r="D18" s="80">
        <v>78</v>
      </c>
      <c r="E18" s="80">
        <v>120</v>
      </c>
      <c r="F18" s="80">
        <v>134</v>
      </c>
      <c r="G18" s="80">
        <v>256</v>
      </c>
      <c r="H18" s="80">
        <v>361</v>
      </c>
      <c r="I18" s="80">
        <v>317</v>
      </c>
      <c r="J18" s="80">
        <v>266</v>
      </c>
      <c r="K18" s="80">
        <v>576</v>
      </c>
      <c r="L18" s="80">
        <v>520</v>
      </c>
      <c r="M18" s="80">
        <v>146</v>
      </c>
      <c r="N18" s="80">
        <f>GİRİŞ!U118+GİRİŞ!W118</f>
        <v>114</v>
      </c>
      <c r="O18" s="76">
        <f t="shared" si="0"/>
        <v>2999</v>
      </c>
      <c r="P18" s="159"/>
    </row>
    <row r="19" spans="2:16" ht="15.75" x14ac:dyDescent="0.25">
      <c r="B19" s="86" t="s">
        <v>7</v>
      </c>
      <c r="C19" s="80">
        <v>981</v>
      </c>
      <c r="D19" s="80">
        <v>1095</v>
      </c>
      <c r="E19" s="80">
        <v>1253</v>
      </c>
      <c r="F19" s="80">
        <v>1699</v>
      </c>
      <c r="G19" s="80">
        <v>1110</v>
      </c>
      <c r="H19" s="80">
        <v>1250</v>
      </c>
      <c r="I19" s="80">
        <v>3453</v>
      </c>
      <c r="J19" s="160">
        <v>1943</v>
      </c>
      <c r="K19" s="80">
        <v>1103</v>
      </c>
      <c r="L19" s="80">
        <v>1343</v>
      </c>
      <c r="M19" s="80">
        <v>763</v>
      </c>
      <c r="N19" s="80">
        <f>GİRİŞ!U13+GİRİŞ!W13</f>
        <v>926</v>
      </c>
      <c r="O19" s="76">
        <f t="shared" si="0"/>
        <v>16919</v>
      </c>
      <c r="P19" s="159"/>
    </row>
    <row r="20" spans="2:16" ht="15.75" x14ac:dyDescent="0.25">
      <c r="B20" s="86" t="s">
        <v>25</v>
      </c>
      <c r="C20" s="80">
        <v>29</v>
      </c>
      <c r="D20" s="80">
        <v>47</v>
      </c>
      <c r="E20" s="80">
        <v>77</v>
      </c>
      <c r="F20" s="80">
        <v>141</v>
      </c>
      <c r="G20" s="80">
        <v>243</v>
      </c>
      <c r="H20" s="80">
        <v>295</v>
      </c>
      <c r="I20" s="80">
        <v>202</v>
      </c>
      <c r="J20" s="80">
        <v>306</v>
      </c>
      <c r="K20" s="80">
        <v>221</v>
      </c>
      <c r="L20" s="80">
        <v>744</v>
      </c>
      <c r="M20" s="80">
        <v>72</v>
      </c>
      <c r="N20" s="80">
        <f>GİRİŞ!U72+GİRİŞ!W72</f>
        <v>43</v>
      </c>
      <c r="O20" s="76">
        <f t="shared" si="0"/>
        <v>2420</v>
      </c>
      <c r="P20" s="159"/>
    </row>
    <row r="21" spans="2:16" ht="15.75" x14ac:dyDescent="0.25">
      <c r="B21" s="86" t="s">
        <v>205</v>
      </c>
      <c r="C21" s="80">
        <v>226</v>
      </c>
      <c r="D21" s="80">
        <v>62</v>
      </c>
      <c r="E21" s="80">
        <v>64</v>
      </c>
      <c r="F21" s="80">
        <v>129</v>
      </c>
      <c r="G21" s="80">
        <v>399</v>
      </c>
      <c r="H21" s="80">
        <v>2421</v>
      </c>
      <c r="I21" s="80">
        <v>2712</v>
      </c>
      <c r="J21" s="80">
        <v>2212</v>
      </c>
      <c r="K21" s="80">
        <v>1564</v>
      </c>
      <c r="L21" s="80">
        <v>243</v>
      </c>
      <c r="M21" s="80">
        <v>101</v>
      </c>
      <c r="N21" s="80">
        <f>GİRİŞ!U122+GİRİŞ!W122</f>
        <v>57</v>
      </c>
      <c r="O21" s="76">
        <f t="shared" si="0"/>
        <v>10190</v>
      </c>
      <c r="P21" s="159"/>
    </row>
    <row r="22" spans="2:16" ht="15.75" x14ac:dyDescent="0.25">
      <c r="B22" s="86" t="s">
        <v>18</v>
      </c>
      <c r="C22" s="80">
        <v>5302</v>
      </c>
      <c r="D22" s="80">
        <v>3758</v>
      </c>
      <c r="E22" s="80">
        <v>2808</v>
      </c>
      <c r="F22" s="80">
        <v>9903</v>
      </c>
      <c r="G22" s="80">
        <v>17722</v>
      </c>
      <c r="H22" s="80">
        <v>22095</v>
      </c>
      <c r="I22" s="80">
        <v>19170</v>
      </c>
      <c r="J22" s="80">
        <v>21110</v>
      </c>
      <c r="K22" s="80">
        <v>21325</v>
      </c>
      <c r="L22" s="80">
        <v>12798</v>
      </c>
      <c r="M22" s="80">
        <v>6116</v>
      </c>
      <c r="N22" s="80">
        <f>GİRİŞ!U69+GİRİŞ!W69</f>
        <v>350</v>
      </c>
      <c r="O22" s="76">
        <f t="shared" si="0"/>
        <v>142457</v>
      </c>
      <c r="P22" s="159"/>
    </row>
    <row r="23" spans="2:16" ht="15.75" x14ac:dyDescent="0.25">
      <c r="B23" s="86" t="s">
        <v>21</v>
      </c>
      <c r="C23" s="80">
        <v>70</v>
      </c>
      <c r="D23" s="80">
        <v>53</v>
      </c>
      <c r="E23" s="80">
        <v>61</v>
      </c>
      <c r="F23" s="80">
        <v>200</v>
      </c>
      <c r="G23" s="80">
        <v>274</v>
      </c>
      <c r="H23" s="80">
        <v>478</v>
      </c>
      <c r="I23" s="80">
        <v>526</v>
      </c>
      <c r="J23" s="80">
        <v>807</v>
      </c>
      <c r="K23" s="80">
        <v>562</v>
      </c>
      <c r="L23" s="80">
        <v>271</v>
      </c>
      <c r="M23" s="80">
        <v>157</v>
      </c>
      <c r="N23" s="80">
        <f>GİRİŞ!U119+GİRİŞ!W119</f>
        <v>34</v>
      </c>
      <c r="O23" s="76">
        <f t="shared" si="0"/>
        <v>3493</v>
      </c>
      <c r="P23" s="159"/>
    </row>
    <row r="24" spans="2:16" ht="15.75" x14ac:dyDescent="0.25">
      <c r="B24" s="86" t="s">
        <v>40</v>
      </c>
      <c r="C24" s="80"/>
      <c r="D24" s="80">
        <v>0</v>
      </c>
      <c r="E24" s="80">
        <v>0</v>
      </c>
      <c r="F24" s="80">
        <v>0</v>
      </c>
      <c r="G24" s="80">
        <v>0</v>
      </c>
      <c r="H24" s="80">
        <v>12</v>
      </c>
      <c r="I24" s="80">
        <v>6</v>
      </c>
      <c r="J24" s="80">
        <v>9</v>
      </c>
      <c r="K24" s="80">
        <v>18</v>
      </c>
      <c r="L24" s="80">
        <v>48</v>
      </c>
      <c r="M24" s="80">
        <v>9</v>
      </c>
      <c r="N24" s="80">
        <f>GİRİŞ!U66+GİRİŞ!W66</f>
        <v>17</v>
      </c>
      <c r="O24" s="76">
        <f t="shared" si="0"/>
        <v>119</v>
      </c>
      <c r="P24" s="159"/>
    </row>
    <row r="25" spans="2:16" ht="15.75" x14ac:dyDescent="0.25">
      <c r="B25" s="86" t="s">
        <v>206</v>
      </c>
      <c r="C25" s="80"/>
      <c r="D25" s="80">
        <v>52</v>
      </c>
      <c r="E25" s="80">
        <v>4</v>
      </c>
      <c r="F25" s="80">
        <v>24</v>
      </c>
      <c r="G25" s="80">
        <v>23</v>
      </c>
      <c r="H25" s="80">
        <v>24</v>
      </c>
      <c r="I25" s="80">
        <v>42</v>
      </c>
      <c r="J25" s="80">
        <v>82</v>
      </c>
      <c r="K25" s="80">
        <v>43</v>
      </c>
      <c r="L25" s="80">
        <v>79</v>
      </c>
      <c r="M25" s="80">
        <v>19</v>
      </c>
      <c r="N25" s="80">
        <f>GİRİŞ!U32+GİRİŞ!W32</f>
        <v>26</v>
      </c>
      <c r="O25" s="76">
        <f t="shared" si="0"/>
        <v>418</v>
      </c>
      <c r="P25" s="159"/>
    </row>
    <row r="26" spans="2:16" ht="15.75" x14ac:dyDescent="0.25">
      <c r="B26" s="86" t="s">
        <v>207</v>
      </c>
      <c r="C26" s="80">
        <v>2986</v>
      </c>
      <c r="D26" s="80">
        <v>2651</v>
      </c>
      <c r="E26" s="80">
        <v>4085</v>
      </c>
      <c r="F26" s="80">
        <v>5639</v>
      </c>
      <c r="G26" s="97">
        <v>18465</v>
      </c>
      <c r="H26" s="80">
        <v>20034</v>
      </c>
      <c r="I26" s="80">
        <v>25180</v>
      </c>
      <c r="J26" s="80">
        <v>25100</v>
      </c>
      <c r="K26" s="80">
        <v>20734</v>
      </c>
      <c r="L26" s="80">
        <v>8941</v>
      </c>
      <c r="M26" s="80">
        <v>3808</v>
      </c>
      <c r="N26" s="80">
        <v>2898</v>
      </c>
      <c r="O26" s="76">
        <f>SUM(C26:N26)</f>
        <v>140521</v>
      </c>
      <c r="P26" s="159"/>
    </row>
    <row r="27" spans="2:16" ht="15.75" x14ac:dyDescent="0.25">
      <c r="B27" s="86" t="s">
        <v>44</v>
      </c>
      <c r="C27" s="80">
        <v>29457</v>
      </c>
      <c r="D27" s="80">
        <v>30211</v>
      </c>
      <c r="E27" s="80">
        <v>33192</v>
      </c>
      <c r="F27" s="80">
        <v>77650</v>
      </c>
      <c r="G27" s="80">
        <v>110304</v>
      </c>
      <c r="H27" s="80">
        <v>136875</v>
      </c>
      <c r="I27" s="80">
        <v>176531</v>
      </c>
      <c r="J27" s="80">
        <v>153225</v>
      </c>
      <c r="K27" s="80">
        <v>134514</v>
      </c>
      <c r="L27" s="80">
        <v>99764</v>
      </c>
      <c r="M27" s="80">
        <v>42217</v>
      </c>
      <c r="N27" s="80">
        <f>GİRİŞ!U157+GİRİŞ!W157</f>
        <v>33008</v>
      </c>
      <c r="O27" s="76">
        <f>SUM(C27:N27)</f>
        <v>1056948</v>
      </c>
      <c r="P27" s="159"/>
    </row>
    <row r="28" spans="2:16" ht="15.75" x14ac:dyDescent="0.25">
      <c r="B28" s="86" t="s">
        <v>45</v>
      </c>
      <c r="C28" s="80">
        <v>19538</v>
      </c>
      <c r="D28" s="80">
        <v>20873</v>
      </c>
      <c r="E28" s="80">
        <v>24321</v>
      </c>
      <c r="F28" s="80">
        <v>28360</v>
      </c>
      <c r="G28" s="80">
        <v>33338</v>
      </c>
      <c r="H28" s="80">
        <v>40762</v>
      </c>
      <c r="I28" s="80">
        <v>52769</v>
      </c>
      <c r="J28" s="80">
        <v>36276</v>
      </c>
      <c r="K28" s="80">
        <v>33227</v>
      </c>
      <c r="L28" s="80">
        <v>26091</v>
      </c>
      <c r="M28" s="160">
        <v>29280</v>
      </c>
      <c r="N28" s="80">
        <f>GİRİŞ!U158+GİRİŞ!W158</f>
        <v>36552</v>
      </c>
      <c r="O28" s="76">
        <f>SUM(C28:N28)</f>
        <v>381387</v>
      </c>
      <c r="P28" s="159"/>
    </row>
    <row r="29" spans="2:16" ht="15.75" x14ac:dyDescent="0.25">
      <c r="B29" s="86" t="s">
        <v>73</v>
      </c>
      <c r="C29" s="80">
        <v>48995</v>
      </c>
      <c r="D29" s="80">
        <v>51084</v>
      </c>
      <c r="E29" s="80">
        <v>57513</v>
      </c>
      <c r="F29" s="80">
        <v>106010</v>
      </c>
      <c r="G29" s="80">
        <v>143642</v>
      </c>
      <c r="H29" s="80">
        <v>177637</v>
      </c>
      <c r="I29" s="80">
        <v>229300</v>
      </c>
      <c r="J29" s="80">
        <v>189501</v>
      </c>
      <c r="K29" s="80">
        <v>167741</v>
      </c>
      <c r="L29" s="80">
        <v>125855</v>
      </c>
      <c r="M29" s="80">
        <v>71497</v>
      </c>
      <c r="N29" s="80">
        <f>SUM(N27:N28)</f>
        <v>69560</v>
      </c>
      <c r="O29" s="76">
        <f>SUM(O27:O28)</f>
        <v>1438335</v>
      </c>
      <c r="P29" s="159"/>
    </row>
    <row r="30" spans="2:16" ht="15.75" x14ac:dyDescent="0.25">
      <c r="B30" s="8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76"/>
    </row>
    <row r="31" spans="2:16" ht="16.5" thickBot="1" x14ac:dyDescent="0.3">
      <c r="B31" s="222" t="s">
        <v>243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</row>
  </sheetData>
  <mergeCells count="2">
    <mergeCell ref="B3:O3"/>
    <mergeCell ref="B31:O31"/>
  </mergeCells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workbookViewId="0"/>
  </sheetViews>
  <sheetFormatPr defaultRowHeight="12.75" x14ac:dyDescent="0.2"/>
  <cols>
    <col min="1" max="1" width="15.7109375" bestFit="1" customWidth="1"/>
  </cols>
  <sheetData>
    <row r="1" spans="1:9" ht="15" x14ac:dyDescent="0.25">
      <c r="A1" s="14"/>
      <c r="B1" s="225" t="s">
        <v>158</v>
      </c>
      <c r="C1" s="226"/>
      <c r="D1" s="226"/>
      <c r="E1" s="226"/>
      <c r="F1" s="226"/>
      <c r="G1" s="227"/>
      <c r="H1" s="228" t="s">
        <v>159</v>
      </c>
      <c r="I1" s="229"/>
    </row>
    <row r="2" spans="1:9" x14ac:dyDescent="0.2">
      <c r="A2" s="14"/>
      <c r="B2" s="15">
        <v>2004</v>
      </c>
      <c r="C2" s="15">
        <v>2005</v>
      </c>
      <c r="D2" s="16">
        <v>2006</v>
      </c>
      <c r="E2" s="17">
        <v>2007</v>
      </c>
      <c r="F2" s="17">
        <v>2008</v>
      </c>
      <c r="G2" s="17">
        <v>2009</v>
      </c>
      <c r="H2" s="17" t="s">
        <v>160</v>
      </c>
      <c r="I2" s="17" t="s">
        <v>161</v>
      </c>
    </row>
    <row r="3" spans="1:9" x14ac:dyDescent="0.2">
      <c r="A3" s="17" t="s">
        <v>162</v>
      </c>
      <c r="B3" s="18">
        <v>14420</v>
      </c>
      <c r="C3" s="18">
        <v>15637</v>
      </c>
      <c r="D3" s="19">
        <v>10498</v>
      </c>
      <c r="E3" s="20">
        <v>11688</v>
      </c>
      <c r="F3" s="20">
        <v>11639</v>
      </c>
      <c r="G3" s="20">
        <v>13464</v>
      </c>
      <c r="H3" s="21">
        <f>((F3/E3)-1)*100</f>
        <v>-0.41923340177960622</v>
      </c>
      <c r="I3" s="21">
        <f>((G3/F3)-1)*100</f>
        <v>15.680041240656406</v>
      </c>
    </row>
    <row r="4" spans="1:9" x14ac:dyDescent="0.2">
      <c r="A4" s="22" t="s">
        <v>163</v>
      </c>
      <c r="B4" s="18">
        <v>15685</v>
      </c>
      <c r="C4" s="18">
        <v>14011</v>
      </c>
      <c r="D4" s="19">
        <v>9566</v>
      </c>
      <c r="E4" s="18">
        <v>14579</v>
      </c>
      <c r="F4" s="18">
        <v>16001</v>
      </c>
      <c r="G4" s="18">
        <v>16401</v>
      </c>
      <c r="H4" s="23">
        <f t="shared" ref="H4:I15" si="0">((F4/E4)-1)*100</f>
        <v>9.7537554016050585</v>
      </c>
      <c r="I4" s="23">
        <f t="shared" si="0"/>
        <v>2.4998437597650192</v>
      </c>
    </row>
    <row r="5" spans="1:9" x14ac:dyDescent="0.2">
      <c r="A5" s="22" t="s">
        <v>164</v>
      </c>
      <c r="B5" s="18">
        <v>20250</v>
      </c>
      <c r="C5" s="18">
        <v>26522</v>
      </c>
      <c r="D5" s="19">
        <v>17945</v>
      </c>
      <c r="E5" s="18">
        <v>19676</v>
      </c>
      <c r="F5" s="18">
        <v>26835</v>
      </c>
      <c r="G5" s="18">
        <v>21834</v>
      </c>
      <c r="H5" s="23">
        <f t="shared" si="0"/>
        <v>36.384427729213265</v>
      </c>
      <c r="I5" s="23">
        <f t="shared" si="0"/>
        <v>-18.636109558412517</v>
      </c>
    </row>
    <row r="6" spans="1:9" x14ac:dyDescent="0.2">
      <c r="A6" s="22" t="s">
        <v>165</v>
      </c>
      <c r="B6" s="18">
        <v>40364</v>
      </c>
      <c r="C6" s="18">
        <v>40653</v>
      </c>
      <c r="D6" s="19">
        <v>37943</v>
      </c>
      <c r="E6" s="18">
        <v>38136</v>
      </c>
      <c r="F6" s="18">
        <v>39381</v>
      </c>
      <c r="G6" s="18">
        <v>47976</v>
      </c>
      <c r="H6" s="23">
        <f t="shared" si="0"/>
        <v>3.2646318439270017</v>
      </c>
      <c r="I6" s="23">
        <f t="shared" si="0"/>
        <v>21.825245676849249</v>
      </c>
    </row>
    <row r="7" spans="1:9" x14ac:dyDescent="0.2">
      <c r="A7" s="22" t="s">
        <v>166</v>
      </c>
      <c r="B7" s="18">
        <v>62986</v>
      </c>
      <c r="C7" s="18">
        <v>76288</v>
      </c>
      <c r="D7" s="19">
        <v>53349</v>
      </c>
      <c r="E7" s="18">
        <v>63463</v>
      </c>
      <c r="F7" s="18">
        <v>76453</v>
      </c>
      <c r="G7" s="18">
        <v>74463</v>
      </c>
      <c r="H7" s="23">
        <f t="shared" si="0"/>
        <v>20.468619510580965</v>
      </c>
      <c r="I7" s="23">
        <f t="shared" si="0"/>
        <v>-2.6029063607706737</v>
      </c>
    </row>
    <row r="8" spans="1:9" x14ac:dyDescent="0.2">
      <c r="A8" s="22" t="s">
        <v>167</v>
      </c>
      <c r="B8" s="18">
        <v>73040</v>
      </c>
      <c r="C8" s="18">
        <v>83218</v>
      </c>
      <c r="D8" s="19">
        <v>71697</v>
      </c>
      <c r="E8" s="18">
        <v>84966</v>
      </c>
      <c r="F8" s="18">
        <v>100337</v>
      </c>
      <c r="G8" s="18">
        <v>91617</v>
      </c>
      <c r="H8" s="23">
        <f t="shared" si="0"/>
        <v>18.090765718051927</v>
      </c>
      <c r="I8" s="23">
        <f t="shared" si="0"/>
        <v>-8.690712299550519</v>
      </c>
    </row>
    <row r="9" spans="1:9" x14ac:dyDescent="0.2">
      <c r="A9" s="22" t="s">
        <v>168</v>
      </c>
      <c r="B9" s="18">
        <v>123341</v>
      </c>
      <c r="C9" s="18">
        <v>141152</v>
      </c>
      <c r="D9" s="19">
        <v>111396</v>
      </c>
      <c r="E9" s="18">
        <v>123205</v>
      </c>
      <c r="F9" s="18">
        <v>134786</v>
      </c>
      <c r="G9" s="18">
        <v>129009</v>
      </c>
      <c r="H9" s="23">
        <f t="shared" si="0"/>
        <v>9.3997808530497995</v>
      </c>
      <c r="I9" s="23">
        <f t="shared" si="0"/>
        <v>-4.2860534476874435</v>
      </c>
    </row>
    <row r="10" spans="1:9" x14ac:dyDescent="0.2">
      <c r="A10" s="22" t="s">
        <v>169</v>
      </c>
      <c r="B10" s="18">
        <v>117074</v>
      </c>
      <c r="C10" s="18">
        <v>114481</v>
      </c>
      <c r="D10" s="19">
        <v>94745</v>
      </c>
      <c r="E10" s="18">
        <v>109010</v>
      </c>
      <c r="F10" s="18">
        <v>119217</v>
      </c>
      <c r="G10" s="18">
        <v>105494</v>
      </c>
      <c r="H10" s="23">
        <f t="shared" si="0"/>
        <v>9.3633611595266508</v>
      </c>
      <c r="I10" s="23">
        <f t="shared" si="0"/>
        <v>-11.510942231393173</v>
      </c>
    </row>
    <row r="11" spans="1:9" x14ac:dyDescent="0.2">
      <c r="A11" s="22" t="s">
        <v>170</v>
      </c>
      <c r="B11" s="18">
        <v>78598</v>
      </c>
      <c r="C11" s="18">
        <v>75650</v>
      </c>
      <c r="D11" s="19">
        <v>62055</v>
      </c>
      <c r="E11" s="18">
        <v>81618</v>
      </c>
      <c r="F11" s="18">
        <v>85156</v>
      </c>
      <c r="G11" s="18">
        <v>85984</v>
      </c>
      <c r="H11" s="23">
        <f t="shared" si="0"/>
        <v>4.3348281016442503</v>
      </c>
      <c r="I11" s="23">
        <f>((G11/F11)-1)*100</f>
        <v>0.97233312978532993</v>
      </c>
    </row>
    <row r="12" spans="1:9" x14ac:dyDescent="0.2">
      <c r="A12" s="22" t="s">
        <v>171</v>
      </c>
      <c r="B12" s="18">
        <v>54551</v>
      </c>
      <c r="C12" s="18">
        <v>52986</v>
      </c>
      <c r="D12" s="19">
        <v>39835</v>
      </c>
      <c r="E12" s="18">
        <v>49533</v>
      </c>
      <c r="F12" s="18">
        <v>52310</v>
      </c>
      <c r="G12" s="18">
        <v>59434</v>
      </c>
      <c r="H12" s="23">
        <f>((F12/E12)-1)*100</f>
        <v>5.6063634344780233</v>
      </c>
      <c r="I12" s="23">
        <f>((G12/F12)-1)*100</f>
        <v>13.618810934811698</v>
      </c>
    </row>
    <row r="13" spans="1:9" x14ac:dyDescent="0.2">
      <c r="A13" s="22" t="s">
        <v>172</v>
      </c>
      <c r="B13" s="18">
        <v>15277</v>
      </c>
      <c r="C13" s="18">
        <v>16217</v>
      </c>
      <c r="D13" s="19">
        <v>15652</v>
      </c>
      <c r="E13" s="18">
        <v>13813</v>
      </c>
      <c r="F13" s="18">
        <v>15444</v>
      </c>
      <c r="G13" s="18">
        <v>20658</v>
      </c>
      <c r="H13" s="23">
        <f>((F13/E13)-1)*100</f>
        <v>11.807717367697101</v>
      </c>
      <c r="I13" s="23">
        <f>((G13/F13)-1)*100</f>
        <v>33.760683760683754</v>
      </c>
    </row>
    <row r="14" spans="1:9" x14ac:dyDescent="0.2">
      <c r="A14" s="24" t="s">
        <v>173</v>
      </c>
      <c r="B14" s="18">
        <v>17647</v>
      </c>
      <c r="C14" s="18">
        <v>11422</v>
      </c>
      <c r="D14" s="19">
        <v>17271</v>
      </c>
      <c r="E14" s="25">
        <v>18881</v>
      </c>
      <c r="F14" s="25">
        <v>19874</v>
      </c>
      <c r="G14" s="18">
        <v>24060</v>
      </c>
      <c r="H14" s="26">
        <f>((F14/E14)-1)*100</f>
        <v>5.2592553360521155</v>
      </c>
      <c r="I14" s="26">
        <f>((G14/F14)-1)*100</f>
        <v>21.062694978363684</v>
      </c>
    </row>
    <row r="15" spans="1:9" x14ac:dyDescent="0.2">
      <c r="A15" s="15" t="s">
        <v>2</v>
      </c>
      <c r="B15" s="27">
        <f t="shared" ref="B15:G15" si="1">SUM(B3:B14)</f>
        <v>633233</v>
      </c>
      <c r="C15" s="27">
        <f t="shared" si="1"/>
        <v>668237</v>
      </c>
      <c r="D15" s="27">
        <f t="shared" si="1"/>
        <v>541952</v>
      </c>
      <c r="E15" s="27">
        <f t="shared" si="1"/>
        <v>628568</v>
      </c>
      <c r="F15" s="27">
        <f t="shared" si="1"/>
        <v>697433</v>
      </c>
      <c r="G15" s="27">
        <f t="shared" si="1"/>
        <v>690394</v>
      </c>
      <c r="H15" s="28">
        <f t="shared" si="0"/>
        <v>10.955855213755704</v>
      </c>
      <c r="I15" s="28">
        <f t="shared" si="0"/>
        <v>-1.0092725752868015</v>
      </c>
    </row>
    <row r="17" spans="1:9" ht="15" x14ac:dyDescent="0.25">
      <c r="A17" s="14"/>
      <c r="B17" s="225" t="s">
        <v>174</v>
      </c>
      <c r="C17" s="226"/>
      <c r="D17" s="226"/>
      <c r="E17" s="226"/>
      <c r="F17" s="226"/>
      <c r="G17" s="227"/>
      <c r="H17" s="228" t="s">
        <v>159</v>
      </c>
      <c r="I17" s="229"/>
    </row>
    <row r="18" spans="1:9" x14ac:dyDescent="0.2">
      <c r="A18" s="14"/>
      <c r="B18" s="15">
        <v>2004</v>
      </c>
      <c r="C18" s="15">
        <v>2005</v>
      </c>
      <c r="D18" s="15">
        <v>2006</v>
      </c>
      <c r="E18" s="17">
        <v>2007</v>
      </c>
      <c r="F18" s="17">
        <v>2008</v>
      </c>
      <c r="G18" s="17">
        <v>2009</v>
      </c>
      <c r="H18" s="17" t="s">
        <v>160</v>
      </c>
      <c r="I18" s="17" t="s">
        <v>161</v>
      </c>
    </row>
    <row r="19" spans="1:9" x14ac:dyDescent="0.2">
      <c r="A19" s="17" t="s">
        <v>162</v>
      </c>
      <c r="B19" s="18">
        <v>75</v>
      </c>
      <c r="C19" s="18">
        <v>85</v>
      </c>
      <c r="D19" s="19">
        <v>5265</v>
      </c>
      <c r="E19" s="20">
        <v>6477</v>
      </c>
      <c r="F19" s="20">
        <v>9514</v>
      </c>
      <c r="G19" s="20">
        <v>14926</v>
      </c>
      <c r="H19" s="21">
        <f>((F19/E19)-1)*100</f>
        <v>46.888991817199319</v>
      </c>
      <c r="I19" s="21">
        <f>((G19/F19)-1)*100</f>
        <v>56.884591128862724</v>
      </c>
    </row>
    <row r="20" spans="1:9" x14ac:dyDescent="0.2">
      <c r="A20" s="22" t="s">
        <v>163</v>
      </c>
      <c r="B20" s="18">
        <v>97</v>
      </c>
      <c r="C20" s="18">
        <v>75</v>
      </c>
      <c r="D20" s="19">
        <v>4824</v>
      </c>
      <c r="E20" s="18">
        <v>9524</v>
      </c>
      <c r="F20" s="18">
        <v>6734</v>
      </c>
      <c r="G20" s="18">
        <f>89+12509</f>
        <v>12598</v>
      </c>
      <c r="H20" s="23">
        <f t="shared" ref="H20:I31" si="2">((F20/E20)-1)*100</f>
        <v>-29.294414111717771</v>
      </c>
      <c r="I20" s="23">
        <f t="shared" si="2"/>
        <v>87.080487080487075</v>
      </c>
    </row>
    <row r="21" spans="1:9" x14ac:dyDescent="0.2">
      <c r="A21" s="22" t="s">
        <v>164</v>
      </c>
      <c r="B21" s="18">
        <v>143</v>
      </c>
      <c r="C21" s="18">
        <v>1147</v>
      </c>
      <c r="D21" s="19">
        <v>5885</v>
      </c>
      <c r="E21" s="18">
        <v>18810</v>
      </c>
      <c r="F21" s="18">
        <v>12438</v>
      </c>
      <c r="G21" s="18">
        <f>437+8672</f>
        <v>9109</v>
      </c>
      <c r="H21" s="23">
        <f t="shared" si="2"/>
        <v>-33.875598086124405</v>
      </c>
      <c r="I21" s="23">
        <f t="shared" si="2"/>
        <v>-26.764753175751732</v>
      </c>
    </row>
    <row r="22" spans="1:9" x14ac:dyDescent="0.2">
      <c r="A22" s="22" t="s">
        <v>165</v>
      </c>
      <c r="B22" s="18">
        <v>79</v>
      </c>
      <c r="C22" s="18">
        <v>832</v>
      </c>
      <c r="D22" s="19">
        <v>3919</v>
      </c>
      <c r="E22" s="18">
        <v>9997</v>
      </c>
      <c r="F22" s="18">
        <v>21096</v>
      </c>
      <c r="G22" s="18">
        <f>61+26853</f>
        <v>26914</v>
      </c>
      <c r="H22" s="23">
        <f t="shared" si="2"/>
        <v>111.02330699209762</v>
      </c>
      <c r="I22" s="23">
        <f t="shared" si="2"/>
        <v>27.578687902919974</v>
      </c>
    </row>
    <row r="23" spans="1:9" x14ac:dyDescent="0.2">
      <c r="A23" s="22" t="s">
        <v>166</v>
      </c>
      <c r="B23" s="18">
        <v>8569</v>
      </c>
      <c r="C23" s="18">
        <v>8998</v>
      </c>
      <c r="D23" s="19">
        <v>10532</v>
      </c>
      <c r="E23" s="18">
        <v>18338</v>
      </c>
      <c r="F23" s="18">
        <v>37453</v>
      </c>
      <c r="G23" s="18">
        <f>69+31266</f>
        <v>31335</v>
      </c>
      <c r="H23" s="23">
        <f t="shared" si="2"/>
        <v>104.23710328280076</v>
      </c>
      <c r="I23" s="23">
        <f t="shared" si="2"/>
        <v>-16.335140042186204</v>
      </c>
    </row>
    <row r="24" spans="1:9" x14ac:dyDescent="0.2">
      <c r="A24" s="22" t="s">
        <v>167</v>
      </c>
      <c r="B24" s="18">
        <v>13287</v>
      </c>
      <c r="C24" s="18">
        <v>13361</v>
      </c>
      <c r="D24" s="19">
        <v>17528</v>
      </c>
      <c r="E24" s="18">
        <v>45688</v>
      </c>
      <c r="F24" s="18">
        <v>35041</v>
      </c>
      <c r="G24" s="18">
        <f>109+36550</f>
        <v>36659</v>
      </c>
      <c r="H24" s="23">
        <f t="shared" si="2"/>
        <v>-23.30371213447733</v>
      </c>
      <c r="I24" s="23">
        <f t="shared" si="2"/>
        <v>4.6174481321880068</v>
      </c>
    </row>
    <row r="25" spans="1:9" x14ac:dyDescent="0.2">
      <c r="A25" s="22" t="s">
        <v>168</v>
      </c>
      <c r="B25" s="18">
        <v>11458</v>
      </c>
      <c r="C25" s="18">
        <v>8693</v>
      </c>
      <c r="D25" s="19">
        <v>26443</v>
      </c>
      <c r="E25" s="18">
        <v>41076</v>
      </c>
      <c r="F25" s="18">
        <v>36153</v>
      </c>
      <c r="G25" s="18">
        <f>135+35540</f>
        <v>35675</v>
      </c>
      <c r="H25" s="23">
        <f t="shared" si="2"/>
        <v>-11.985100788781766</v>
      </c>
      <c r="I25" s="23">
        <f t="shared" si="2"/>
        <v>-1.3221586037119981</v>
      </c>
    </row>
    <row r="26" spans="1:9" x14ac:dyDescent="0.2">
      <c r="A26" s="22" t="s">
        <v>169</v>
      </c>
      <c r="B26" s="18">
        <v>10473</v>
      </c>
      <c r="C26" s="18">
        <v>13436</v>
      </c>
      <c r="D26" s="19">
        <v>31504</v>
      </c>
      <c r="E26" s="18">
        <v>47112</v>
      </c>
      <c r="F26" s="18">
        <v>37121</v>
      </c>
      <c r="G26" s="18">
        <f>89+34703</f>
        <v>34792</v>
      </c>
      <c r="H26" s="23">
        <f t="shared" si="2"/>
        <v>-21.206911190354894</v>
      </c>
      <c r="I26" s="23">
        <f t="shared" si="2"/>
        <v>-6.2740766681932065</v>
      </c>
    </row>
    <row r="27" spans="1:9" x14ac:dyDescent="0.2">
      <c r="A27" s="22" t="s">
        <v>170</v>
      </c>
      <c r="B27" s="18">
        <v>14383</v>
      </c>
      <c r="C27" s="18">
        <v>9736</v>
      </c>
      <c r="D27" s="19">
        <v>33313</v>
      </c>
      <c r="E27" s="18">
        <v>40003</v>
      </c>
      <c r="F27" s="18">
        <v>41454</v>
      </c>
      <c r="G27" s="18">
        <f>83+41120</f>
        <v>41203</v>
      </c>
      <c r="H27" s="23">
        <f t="shared" si="2"/>
        <v>3.6272279579031563</v>
      </c>
      <c r="I27" s="23">
        <f t="shared" si="2"/>
        <v>-0.60549042311960344</v>
      </c>
    </row>
    <row r="28" spans="1:9" x14ac:dyDescent="0.2">
      <c r="A28" s="22" t="s">
        <v>171</v>
      </c>
      <c r="B28" s="18">
        <v>11018</v>
      </c>
      <c r="C28" s="18">
        <v>10386</v>
      </c>
      <c r="D28" s="19">
        <v>32252</v>
      </c>
      <c r="E28" s="18">
        <v>41309</v>
      </c>
      <c r="F28" s="18">
        <v>52474</v>
      </c>
      <c r="G28" s="18">
        <v>37511</v>
      </c>
      <c r="H28" s="23">
        <f t="shared" si="2"/>
        <v>27.028008424314322</v>
      </c>
      <c r="I28" s="23">
        <f t="shared" si="2"/>
        <v>-28.515074131951057</v>
      </c>
    </row>
    <row r="29" spans="1:9" x14ac:dyDescent="0.2">
      <c r="A29" s="22" t="s">
        <v>172</v>
      </c>
      <c r="B29" s="18">
        <v>8612</v>
      </c>
      <c r="C29" s="18">
        <v>844</v>
      </c>
      <c r="D29" s="19">
        <v>9417</v>
      </c>
      <c r="E29" s="18">
        <v>9704</v>
      </c>
      <c r="F29" s="18">
        <v>21170</v>
      </c>
      <c r="G29" s="18">
        <v>17976</v>
      </c>
      <c r="H29" s="23">
        <f t="shared" si="2"/>
        <v>118.15746084089037</v>
      </c>
      <c r="I29" s="23">
        <f t="shared" si="2"/>
        <v>-15.087387812942843</v>
      </c>
    </row>
    <row r="30" spans="1:9" x14ac:dyDescent="0.2">
      <c r="A30" s="24" t="s">
        <v>173</v>
      </c>
      <c r="B30" s="18">
        <v>132</v>
      </c>
      <c r="C30" s="18">
        <v>208</v>
      </c>
      <c r="D30" s="19">
        <v>3202</v>
      </c>
      <c r="E30" s="25">
        <v>175</v>
      </c>
      <c r="F30" s="25">
        <v>8194</v>
      </c>
      <c r="G30" s="18">
        <v>7833</v>
      </c>
      <c r="H30" s="26">
        <f t="shared" si="2"/>
        <v>4582.2857142857147</v>
      </c>
      <c r="I30" s="23">
        <f t="shared" si="2"/>
        <v>-4.4056626800097582</v>
      </c>
    </row>
    <row r="31" spans="1:9" x14ac:dyDescent="0.2">
      <c r="A31" s="15" t="s">
        <v>2</v>
      </c>
      <c r="B31" s="27">
        <f t="shared" ref="B31:G31" si="3">SUM(B19:B30)</f>
        <v>78326</v>
      </c>
      <c r="C31" s="29">
        <f t="shared" si="3"/>
        <v>67801</v>
      </c>
      <c r="D31" s="27">
        <f t="shared" si="3"/>
        <v>184084</v>
      </c>
      <c r="E31" s="27">
        <f t="shared" si="3"/>
        <v>288213</v>
      </c>
      <c r="F31" s="27">
        <f t="shared" si="3"/>
        <v>318842</v>
      </c>
      <c r="G31" s="27">
        <f t="shared" si="3"/>
        <v>306531</v>
      </c>
      <c r="H31" s="28">
        <f t="shared" si="2"/>
        <v>10.627209737242937</v>
      </c>
      <c r="I31" s="28">
        <f t="shared" si="2"/>
        <v>-3.8611600730142248</v>
      </c>
    </row>
    <row r="33" spans="1:9" ht="15" x14ac:dyDescent="0.25">
      <c r="A33" s="14"/>
      <c r="B33" s="225" t="s">
        <v>77</v>
      </c>
      <c r="C33" s="226"/>
      <c r="D33" s="226"/>
      <c r="E33" s="226"/>
      <c r="F33" s="226"/>
      <c r="G33" s="227"/>
      <c r="H33" s="228" t="s">
        <v>159</v>
      </c>
      <c r="I33" s="229"/>
    </row>
    <row r="34" spans="1:9" x14ac:dyDescent="0.2">
      <c r="A34" s="14"/>
      <c r="B34" s="15">
        <v>2004</v>
      </c>
      <c r="C34" s="15">
        <v>2005</v>
      </c>
      <c r="D34" s="15">
        <v>2006</v>
      </c>
      <c r="E34" s="17">
        <v>2007</v>
      </c>
      <c r="F34" s="17">
        <v>2008</v>
      </c>
      <c r="G34" s="17">
        <v>2009</v>
      </c>
      <c r="H34" s="17" t="s">
        <v>160</v>
      </c>
      <c r="I34" s="17" t="s">
        <v>161</v>
      </c>
    </row>
    <row r="35" spans="1:9" x14ac:dyDescent="0.2">
      <c r="A35" s="17" t="s">
        <v>162</v>
      </c>
      <c r="B35" s="18"/>
      <c r="C35" s="18"/>
      <c r="D35" s="19"/>
      <c r="E35" s="20"/>
      <c r="F35" s="20"/>
      <c r="G35" s="20">
        <v>83</v>
      </c>
      <c r="H35" s="21"/>
      <c r="I35" s="30" t="s">
        <v>175</v>
      </c>
    </row>
    <row r="36" spans="1:9" x14ac:dyDescent="0.2">
      <c r="A36" s="22" t="s">
        <v>163</v>
      </c>
      <c r="B36" s="18"/>
      <c r="C36" s="18"/>
      <c r="D36" s="19"/>
      <c r="E36" s="18"/>
      <c r="F36" s="18">
        <v>164</v>
      </c>
      <c r="G36" s="18">
        <v>99</v>
      </c>
      <c r="H36" s="23"/>
      <c r="I36" s="23">
        <f t="shared" ref="I36:I47" si="4">((G36/F36)-1)*100</f>
        <v>-39.634146341463413</v>
      </c>
    </row>
    <row r="37" spans="1:9" x14ac:dyDescent="0.2">
      <c r="A37" s="22" t="s">
        <v>164</v>
      </c>
      <c r="B37" s="18"/>
      <c r="C37" s="18"/>
      <c r="D37" s="19"/>
      <c r="E37" s="18"/>
      <c r="F37" s="18">
        <v>117</v>
      </c>
      <c r="G37" s="18">
        <v>143</v>
      </c>
      <c r="H37" s="23"/>
      <c r="I37" s="23">
        <f t="shared" si="4"/>
        <v>22.222222222222232</v>
      </c>
    </row>
    <row r="38" spans="1:9" x14ac:dyDescent="0.2">
      <c r="A38" s="22" t="s">
        <v>165</v>
      </c>
      <c r="B38" s="18"/>
      <c r="C38" s="18"/>
      <c r="D38" s="19"/>
      <c r="E38" s="18"/>
      <c r="F38" s="18">
        <v>115</v>
      </c>
      <c r="G38" s="18">
        <v>93</v>
      </c>
      <c r="H38" s="23"/>
      <c r="I38" s="23">
        <f t="shared" si="4"/>
        <v>-19.130434782608695</v>
      </c>
    </row>
    <row r="39" spans="1:9" x14ac:dyDescent="0.2">
      <c r="A39" s="22" t="s">
        <v>166</v>
      </c>
      <c r="B39" s="18"/>
      <c r="C39" s="18"/>
      <c r="D39" s="19"/>
      <c r="E39" s="18"/>
      <c r="F39" s="18">
        <v>185</v>
      </c>
      <c r="G39" s="18">
        <v>301</v>
      </c>
      <c r="H39" s="23"/>
      <c r="I39" s="23">
        <f t="shared" si="4"/>
        <v>62.702702702702709</v>
      </c>
    </row>
    <row r="40" spans="1:9" x14ac:dyDescent="0.2">
      <c r="A40" s="22" t="s">
        <v>167</v>
      </c>
      <c r="B40" s="18"/>
      <c r="C40" s="18"/>
      <c r="D40" s="19"/>
      <c r="E40" s="18"/>
      <c r="F40" s="18">
        <v>183</v>
      </c>
      <c r="G40" s="18">
        <v>282</v>
      </c>
      <c r="H40" s="23"/>
      <c r="I40" s="23">
        <f t="shared" si="4"/>
        <v>54.0983606557377</v>
      </c>
    </row>
    <row r="41" spans="1:9" x14ac:dyDescent="0.2">
      <c r="A41" s="22" t="s">
        <v>168</v>
      </c>
      <c r="B41" s="18"/>
      <c r="C41" s="18"/>
      <c r="D41" s="19"/>
      <c r="E41" s="18"/>
      <c r="F41" s="18">
        <v>212</v>
      </c>
      <c r="G41" s="18">
        <v>254</v>
      </c>
      <c r="H41" s="23"/>
      <c r="I41" s="23">
        <f t="shared" si="4"/>
        <v>19.811320754716988</v>
      </c>
    </row>
    <row r="42" spans="1:9" x14ac:dyDescent="0.2">
      <c r="A42" s="22" t="s">
        <v>169</v>
      </c>
      <c r="B42" s="18"/>
      <c r="C42" s="18"/>
      <c r="D42" s="19"/>
      <c r="E42" s="18"/>
      <c r="F42" s="18">
        <v>165</v>
      </c>
      <c r="G42" s="18">
        <v>168</v>
      </c>
      <c r="H42" s="23"/>
      <c r="I42" s="23">
        <f t="shared" si="4"/>
        <v>1.8181818181818077</v>
      </c>
    </row>
    <row r="43" spans="1:9" x14ac:dyDescent="0.2">
      <c r="A43" s="22" t="s">
        <v>170</v>
      </c>
      <c r="B43" s="18"/>
      <c r="C43" s="18"/>
      <c r="D43" s="19"/>
      <c r="E43" s="18"/>
      <c r="F43" s="18">
        <v>161</v>
      </c>
      <c r="G43" s="18">
        <v>137</v>
      </c>
      <c r="H43" s="23"/>
      <c r="I43" s="23">
        <f t="shared" si="4"/>
        <v>-14.90683229813664</v>
      </c>
    </row>
    <row r="44" spans="1:9" x14ac:dyDescent="0.2">
      <c r="A44" s="22" t="s">
        <v>171</v>
      </c>
      <c r="B44" s="18"/>
      <c r="C44" s="18"/>
      <c r="D44" s="19"/>
      <c r="E44" s="18"/>
      <c r="F44" s="18">
        <v>116</v>
      </c>
      <c r="G44" s="18">
        <v>166</v>
      </c>
      <c r="H44" s="23"/>
      <c r="I44" s="23">
        <f t="shared" si="4"/>
        <v>43.103448275862078</v>
      </c>
    </row>
    <row r="45" spans="1:9" x14ac:dyDescent="0.2">
      <c r="A45" s="22" t="s">
        <v>172</v>
      </c>
      <c r="B45" s="18"/>
      <c r="C45" s="18"/>
      <c r="D45" s="19"/>
      <c r="E45" s="18"/>
      <c r="F45" s="18">
        <v>86</v>
      </c>
      <c r="G45" s="18">
        <v>194</v>
      </c>
      <c r="H45" s="23"/>
      <c r="I45" s="23">
        <f t="shared" si="4"/>
        <v>125.58139534883721</v>
      </c>
    </row>
    <row r="46" spans="1:9" x14ac:dyDescent="0.2">
      <c r="A46" s="24" t="s">
        <v>173</v>
      </c>
      <c r="B46" s="18"/>
      <c r="C46" s="18"/>
      <c r="D46" s="19"/>
      <c r="E46" s="25"/>
      <c r="F46" s="25">
        <v>179</v>
      </c>
      <c r="G46" s="18">
        <v>111</v>
      </c>
      <c r="H46" s="26"/>
      <c r="I46" s="26">
        <f t="shared" si="4"/>
        <v>-37.988826815642462</v>
      </c>
    </row>
    <row r="47" spans="1:9" x14ac:dyDescent="0.2">
      <c r="A47" s="15" t="s">
        <v>2</v>
      </c>
      <c r="B47" s="27">
        <f>SUM(B35:B46)</f>
        <v>0</v>
      </c>
      <c r="C47" s="29">
        <f>SUM(C35:C46)</f>
        <v>0</v>
      </c>
      <c r="D47" s="15"/>
      <c r="E47" s="27">
        <f>SUM(E35:E46)</f>
        <v>0</v>
      </c>
      <c r="F47" s="27">
        <f>SUM(F35:F46)</f>
        <v>1683</v>
      </c>
      <c r="G47" s="27">
        <f>SUM(G35:G46)</f>
        <v>2031</v>
      </c>
      <c r="H47" s="28"/>
      <c r="I47" s="134">
        <f t="shared" si="4"/>
        <v>20.677361853832444</v>
      </c>
    </row>
    <row r="49" spans="1:9" ht="15" x14ac:dyDescent="0.25">
      <c r="A49" s="14"/>
      <c r="B49" s="225" t="s">
        <v>76</v>
      </c>
      <c r="C49" s="226"/>
      <c r="D49" s="226"/>
      <c r="E49" s="226"/>
      <c r="F49" s="226"/>
      <c r="G49" s="227"/>
      <c r="H49" s="228" t="s">
        <v>159</v>
      </c>
      <c r="I49" s="229"/>
    </row>
    <row r="50" spans="1:9" x14ac:dyDescent="0.2">
      <c r="A50" s="14"/>
      <c r="B50" s="15">
        <v>2004</v>
      </c>
      <c r="C50" s="15">
        <v>2005</v>
      </c>
      <c r="D50" s="15">
        <v>2006</v>
      </c>
      <c r="E50" s="17">
        <v>2007</v>
      </c>
      <c r="F50" s="17">
        <v>2008</v>
      </c>
      <c r="G50" s="17">
        <v>2009</v>
      </c>
      <c r="H50" s="17" t="s">
        <v>160</v>
      </c>
      <c r="I50" s="17" t="s">
        <v>161</v>
      </c>
    </row>
    <row r="51" spans="1:9" x14ac:dyDescent="0.2">
      <c r="A51" s="17" t="s">
        <v>162</v>
      </c>
      <c r="B51" s="18">
        <v>352</v>
      </c>
      <c r="C51" s="18">
        <v>632</v>
      </c>
      <c r="D51" s="19">
        <v>981</v>
      </c>
      <c r="E51" s="20">
        <v>1210</v>
      </c>
      <c r="F51" s="20">
        <v>1575</v>
      </c>
      <c r="G51" s="20">
        <v>939</v>
      </c>
      <c r="H51" s="21">
        <f>((F51/E51)-1)*100</f>
        <v>30.165289256198346</v>
      </c>
      <c r="I51" s="21">
        <f>((G51/F51)-1)*100</f>
        <v>-40.380952380952387</v>
      </c>
    </row>
    <row r="52" spans="1:9" x14ac:dyDescent="0.2">
      <c r="A52" s="22" t="s">
        <v>163</v>
      </c>
      <c r="B52" s="18">
        <v>369</v>
      </c>
      <c r="C52" s="18">
        <v>518</v>
      </c>
      <c r="D52" s="19">
        <v>451</v>
      </c>
      <c r="E52" s="18">
        <v>941</v>
      </c>
      <c r="F52" s="18">
        <v>1093</v>
      </c>
      <c r="G52" s="18">
        <v>1060</v>
      </c>
      <c r="H52" s="23">
        <f t="shared" ref="H52:I63" si="5">((F52/E52)-1)*100</f>
        <v>16.153028692879911</v>
      </c>
      <c r="I52" s="23">
        <f t="shared" si="5"/>
        <v>-3.019213174748403</v>
      </c>
    </row>
    <row r="53" spans="1:9" x14ac:dyDescent="0.2">
      <c r="A53" s="22" t="s">
        <v>164</v>
      </c>
      <c r="B53" s="18">
        <v>721</v>
      </c>
      <c r="C53" s="18">
        <v>1499</v>
      </c>
      <c r="D53" s="19">
        <v>1092</v>
      </c>
      <c r="E53" s="18">
        <v>1886</v>
      </c>
      <c r="F53" s="18">
        <v>2254</v>
      </c>
      <c r="G53" s="18">
        <v>1385</v>
      </c>
      <c r="H53" s="23">
        <f t="shared" si="5"/>
        <v>19.512195121951216</v>
      </c>
      <c r="I53" s="23">
        <f t="shared" si="5"/>
        <v>-38.553682342502213</v>
      </c>
    </row>
    <row r="54" spans="1:9" x14ac:dyDescent="0.2">
      <c r="A54" s="22" t="s">
        <v>165</v>
      </c>
      <c r="B54" s="18">
        <v>1839</v>
      </c>
      <c r="C54" s="18">
        <v>2437</v>
      </c>
      <c r="D54" s="19">
        <v>2353</v>
      </c>
      <c r="E54" s="18">
        <v>2899</v>
      </c>
      <c r="F54" s="18">
        <v>2879</v>
      </c>
      <c r="G54" s="18">
        <v>2450</v>
      </c>
      <c r="H54" s="23">
        <f t="shared" si="5"/>
        <v>-0.68989306657467608</v>
      </c>
      <c r="I54" s="23">
        <f t="shared" si="5"/>
        <v>-14.901007294199376</v>
      </c>
    </row>
    <row r="55" spans="1:9" x14ac:dyDescent="0.2">
      <c r="A55" s="22" t="s">
        <v>166</v>
      </c>
      <c r="B55" s="18">
        <v>2514</v>
      </c>
      <c r="C55" s="18">
        <v>3733</v>
      </c>
      <c r="D55" s="19">
        <v>2991</v>
      </c>
      <c r="E55" s="18">
        <v>3509</v>
      </c>
      <c r="F55" s="18">
        <v>3905</v>
      </c>
      <c r="G55" s="18">
        <v>3639</v>
      </c>
      <c r="H55" s="23">
        <f t="shared" si="5"/>
        <v>11.285266457680244</v>
      </c>
      <c r="I55" s="23">
        <f t="shared" si="5"/>
        <v>-6.8117797695262494</v>
      </c>
    </row>
    <row r="56" spans="1:9" x14ac:dyDescent="0.2">
      <c r="A56" s="22" t="s">
        <v>167</v>
      </c>
      <c r="B56" s="18">
        <v>4219</v>
      </c>
      <c r="C56" s="18">
        <v>6399</v>
      </c>
      <c r="D56" s="19">
        <v>4614</v>
      </c>
      <c r="E56" s="18">
        <v>3534</v>
      </c>
      <c r="F56" s="18">
        <v>4892</v>
      </c>
      <c r="G56" s="18">
        <v>6198</v>
      </c>
      <c r="H56" s="23">
        <f t="shared" si="5"/>
        <v>38.426711941143175</v>
      </c>
      <c r="I56" s="23">
        <f t="shared" si="5"/>
        <v>26.696647587898603</v>
      </c>
    </row>
    <row r="57" spans="1:9" x14ac:dyDescent="0.2">
      <c r="A57" s="22" t="s">
        <v>168</v>
      </c>
      <c r="B57" s="18">
        <v>12603</v>
      </c>
      <c r="C57" s="18">
        <v>13572</v>
      </c>
      <c r="D57" s="19">
        <v>11090</v>
      </c>
      <c r="E57" s="18">
        <v>8675</v>
      </c>
      <c r="F57" s="18">
        <v>8793</v>
      </c>
      <c r="G57" s="18">
        <v>9262</v>
      </c>
      <c r="H57" s="23">
        <f t="shared" si="5"/>
        <v>1.3602305475504339</v>
      </c>
      <c r="I57" s="23">
        <f t="shared" si="5"/>
        <v>5.3337882406459647</v>
      </c>
    </row>
    <row r="58" spans="1:9" x14ac:dyDescent="0.2">
      <c r="A58" s="22" t="s">
        <v>169</v>
      </c>
      <c r="B58" s="18">
        <v>10857</v>
      </c>
      <c r="C58" s="18">
        <v>10975</v>
      </c>
      <c r="D58" s="19">
        <v>9641</v>
      </c>
      <c r="E58" s="18">
        <v>9341</v>
      </c>
      <c r="F58" s="18">
        <v>9864</v>
      </c>
      <c r="G58" s="18">
        <v>9688</v>
      </c>
      <c r="H58" s="23">
        <f t="shared" si="5"/>
        <v>5.5989722727759261</v>
      </c>
      <c r="I58" s="23">
        <f t="shared" si="5"/>
        <v>-1.7842660178426617</v>
      </c>
    </row>
    <row r="59" spans="1:9" x14ac:dyDescent="0.2">
      <c r="A59" s="22" t="s">
        <v>170</v>
      </c>
      <c r="B59" s="18">
        <v>4040</v>
      </c>
      <c r="C59" s="18">
        <v>4745</v>
      </c>
      <c r="D59" s="19">
        <v>3200</v>
      </c>
      <c r="E59" s="18">
        <v>3878</v>
      </c>
      <c r="F59" s="18">
        <v>4125</v>
      </c>
      <c r="G59" s="18">
        <v>4881</v>
      </c>
      <c r="H59" s="23">
        <f t="shared" si="5"/>
        <v>6.3692625064466268</v>
      </c>
      <c r="I59" s="23">
        <f t="shared" si="5"/>
        <v>18.327272727272724</v>
      </c>
    </row>
    <row r="60" spans="1:9" x14ac:dyDescent="0.2">
      <c r="A60" s="22" t="s">
        <v>171</v>
      </c>
      <c r="B60" s="18">
        <v>3285</v>
      </c>
      <c r="C60" s="18">
        <v>2482</v>
      </c>
      <c r="D60" s="19">
        <v>1744</v>
      </c>
      <c r="E60" s="18">
        <v>2586</v>
      </c>
      <c r="F60" s="18">
        <v>3137</v>
      </c>
      <c r="G60" s="18">
        <v>2102</v>
      </c>
      <c r="H60" s="23">
        <f t="shared" si="5"/>
        <v>21.307037896365031</v>
      </c>
      <c r="I60" s="23">
        <f t="shared" si="5"/>
        <v>-32.993305706088613</v>
      </c>
    </row>
    <row r="61" spans="1:9" x14ac:dyDescent="0.2">
      <c r="A61" s="22" t="s">
        <v>172</v>
      </c>
      <c r="B61" s="18">
        <v>1060</v>
      </c>
      <c r="C61" s="18">
        <v>825</v>
      </c>
      <c r="D61" s="19">
        <v>1335</v>
      </c>
      <c r="E61" s="18">
        <v>1287</v>
      </c>
      <c r="F61" s="18">
        <v>1228</v>
      </c>
      <c r="G61" s="18">
        <v>1250</v>
      </c>
      <c r="H61" s="23">
        <f t="shared" si="5"/>
        <v>-4.5843045843045882</v>
      </c>
      <c r="I61" s="23">
        <f t="shared" si="5"/>
        <v>1.791530944625408</v>
      </c>
    </row>
    <row r="62" spans="1:9" x14ac:dyDescent="0.2">
      <c r="A62" s="24" t="s">
        <v>173</v>
      </c>
      <c r="B62" s="18">
        <v>627</v>
      </c>
      <c r="C62" s="18">
        <v>719</v>
      </c>
      <c r="D62" s="19">
        <v>1147</v>
      </c>
      <c r="E62" s="25">
        <v>1253</v>
      </c>
      <c r="F62" s="25">
        <v>799</v>
      </c>
      <c r="G62" s="18">
        <v>919</v>
      </c>
      <c r="H62" s="26">
        <f t="shared" si="5"/>
        <v>-36.233040702314447</v>
      </c>
      <c r="I62" s="26">
        <f t="shared" si="5"/>
        <v>15.018773466833535</v>
      </c>
    </row>
    <row r="63" spans="1:9" x14ac:dyDescent="0.2">
      <c r="A63" s="15" t="s">
        <v>2</v>
      </c>
      <c r="B63" s="27">
        <f t="shared" ref="B63:G63" si="6">SUM(B51:B62)</f>
        <v>42486</v>
      </c>
      <c r="C63" s="29">
        <f t="shared" si="6"/>
        <v>48536</v>
      </c>
      <c r="D63" s="27">
        <f t="shared" si="6"/>
        <v>40639</v>
      </c>
      <c r="E63" s="27">
        <f t="shared" si="6"/>
        <v>40999</v>
      </c>
      <c r="F63" s="27">
        <f t="shared" si="6"/>
        <v>44544</v>
      </c>
      <c r="G63" s="27">
        <f t="shared" si="6"/>
        <v>43773</v>
      </c>
      <c r="H63" s="28">
        <f t="shared" si="5"/>
        <v>8.6465523549354764</v>
      </c>
      <c r="I63" s="28">
        <f t="shared" si="5"/>
        <v>-1.7308728448275912</v>
      </c>
    </row>
    <row r="65" spans="1:9" ht="15" x14ac:dyDescent="0.25">
      <c r="A65" s="14"/>
      <c r="B65" s="225" t="s">
        <v>176</v>
      </c>
      <c r="C65" s="226"/>
      <c r="D65" s="226"/>
      <c r="E65" s="226"/>
      <c r="F65" s="226"/>
      <c r="G65" s="227"/>
      <c r="H65" s="228" t="s">
        <v>159</v>
      </c>
      <c r="I65" s="229"/>
    </row>
    <row r="66" spans="1:9" x14ac:dyDescent="0.2">
      <c r="A66" s="14"/>
      <c r="B66" s="15">
        <v>2004</v>
      </c>
      <c r="C66" s="15">
        <v>2005</v>
      </c>
      <c r="D66" s="15">
        <v>2006</v>
      </c>
      <c r="E66" s="17">
        <v>2007</v>
      </c>
      <c r="F66" s="17">
        <v>2008</v>
      </c>
      <c r="G66" s="17">
        <v>2009</v>
      </c>
      <c r="H66" s="17" t="s">
        <v>160</v>
      </c>
      <c r="I66" s="17" t="s">
        <v>161</v>
      </c>
    </row>
    <row r="67" spans="1:9" x14ac:dyDescent="0.2">
      <c r="A67" s="17" t="s">
        <v>162</v>
      </c>
      <c r="B67" s="18">
        <v>5</v>
      </c>
      <c r="C67" s="18"/>
      <c r="D67" s="19">
        <v>0</v>
      </c>
      <c r="E67" s="20">
        <v>100</v>
      </c>
      <c r="F67" s="20">
        <v>57</v>
      </c>
      <c r="G67" s="20">
        <v>45</v>
      </c>
      <c r="H67" s="21">
        <f>((F67/E67)-1)*100</f>
        <v>-43.000000000000007</v>
      </c>
      <c r="I67" s="21">
        <f>((G67/F67)-1)*100</f>
        <v>-21.052631578947366</v>
      </c>
    </row>
    <row r="68" spans="1:9" x14ac:dyDescent="0.2">
      <c r="A68" s="22" t="s">
        <v>163</v>
      </c>
      <c r="B68" s="18">
        <v>3</v>
      </c>
      <c r="C68" s="18">
        <v>1</v>
      </c>
      <c r="D68" s="19">
        <v>1</v>
      </c>
      <c r="E68" s="18">
        <v>1</v>
      </c>
      <c r="F68" s="18">
        <v>54</v>
      </c>
      <c r="G68" s="18">
        <v>53</v>
      </c>
      <c r="H68" s="23">
        <f t="shared" ref="H68:I79" si="7">((F68/E68)-1)*100</f>
        <v>5300</v>
      </c>
      <c r="I68" s="23">
        <f t="shared" si="7"/>
        <v>-1.851851851851849</v>
      </c>
    </row>
    <row r="69" spans="1:9" x14ac:dyDescent="0.2">
      <c r="A69" s="22" t="s">
        <v>164</v>
      </c>
      <c r="B69" s="18">
        <v>4</v>
      </c>
      <c r="C69" s="18"/>
      <c r="D69" s="19">
        <v>500</v>
      </c>
      <c r="E69" s="18">
        <f>117+401</f>
        <v>518</v>
      </c>
      <c r="F69" s="18">
        <v>867</v>
      </c>
      <c r="G69" s="18">
        <f>37+684</f>
        <v>721</v>
      </c>
      <c r="H69" s="23">
        <f t="shared" si="7"/>
        <v>67.374517374517382</v>
      </c>
      <c r="I69" s="23">
        <f t="shared" si="7"/>
        <v>-16.839677047289502</v>
      </c>
    </row>
    <row r="70" spans="1:9" x14ac:dyDescent="0.2">
      <c r="A70" s="22" t="s">
        <v>165</v>
      </c>
      <c r="B70" s="18">
        <v>205</v>
      </c>
      <c r="C70" s="18">
        <v>513</v>
      </c>
      <c r="D70" s="19">
        <v>2</v>
      </c>
      <c r="E70" s="18">
        <f>79+153</f>
        <v>232</v>
      </c>
      <c r="F70" s="18">
        <v>261</v>
      </c>
      <c r="G70" s="18">
        <f>87+130</f>
        <v>217</v>
      </c>
      <c r="H70" s="23">
        <f t="shared" si="7"/>
        <v>12.5</v>
      </c>
      <c r="I70" s="23">
        <f t="shared" si="7"/>
        <v>-16.858237547892717</v>
      </c>
    </row>
    <row r="71" spans="1:9" x14ac:dyDescent="0.2">
      <c r="A71" s="22" t="s">
        <v>166</v>
      </c>
      <c r="B71" s="18"/>
      <c r="C71" s="18">
        <v>12</v>
      </c>
      <c r="D71" s="19">
        <v>194</v>
      </c>
      <c r="E71" s="18">
        <f>326+707</f>
        <v>1033</v>
      </c>
      <c r="F71" s="18">
        <v>1046</v>
      </c>
      <c r="G71" s="18">
        <f>175+391</f>
        <v>566</v>
      </c>
      <c r="H71" s="23">
        <f t="shared" si="7"/>
        <v>1.2584704743465736</v>
      </c>
      <c r="I71" s="23">
        <f t="shared" si="7"/>
        <v>-45.889101338432127</v>
      </c>
    </row>
    <row r="72" spans="1:9" x14ac:dyDescent="0.2">
      <c r="A72" s="22" t="s">
        <v>167</v>
      </c>
      <c r="B72" s="18">
        <v>1823</v>
      </c>
      <c r="C72" s="18">
        <v>429</v>
      </c>
      <c r="D72" s="19">
        <v>544</v>
      </c>
      <c r="E72" s="18">
        <f>126+1440</f>
        <v>1566</v>
      </c>
      <c r="F72" s="18">
        <v>538</v>
      </c>
      <c r="G72" s="18">
        <f>551+1530</f>
        <v>2081</v>
      </c>
      <c r="H72" s="23">
        <f t="shared" si="7"/>
        <v>-65.64495530012772</v>
      </c>
      <c r="I72" s="23">
        <f t="shared" si="7"/>
        <v>286.80297397769516</v>
      </c>
    </row>
    <row r="73" spans="1:9" x14ac:dyDescent="0.2">
      <c r="A73" s="22" t="s">
        <v>168</v>
      </c>
      <c r="B73" s="18">
        <v>2913</v>
      </c>
      <c r="C73" s="18">
        <v>578</v>
      </c>
      <c r="D73" s="19">
        <v>1177</v>
      </c>
      <c r="E73" s="18">
        <f>110+1457</f>
        <v>1567</v>
      </c>
      <c r="F73" s="18">
        <v>2441</v>
      </c>
      <c r="G73" s="18">
        <f>645+1590</f>
        <v>2235</v>
      </c>
      <c r="H73" s="23">
        <f t="shared" si="7"/>
        <v>55.775366943203572</v>
      </c>
      <c r="I73" s="23">
        <f t="shared" si="7"/>
        <v>-8.4391642769356849</v>
      </c>
    </row>
    <row r="74" spans="1:9" x14ac:dyDescent="0.2">
      <c r="A74" s="22" t="s">
        <v>169</v>
      </c>
      <c r="B74" s="18">
        <v>1435</v>
      </c>
      <c r="C74" s="18">
        <v>211</v>
      </c>
      <c r="D74" s="19">
        <v>1817</v>
      </c>
      <c r="E74" s="18">
        <v>2544</v>
      </c>
      <c r="F74" s="18">
        <v>485</v>
      </c>
      <c r="G74" s="18">
        <f>515+2437</f>
        <v>2952</v>
      </c>
      <c r="H74" s="23">
        <f t="shared" si="7"/>
        <v>-80.935534591194966</v>
      </c>
      <c r="I74" s="23">
        <f t="shared" si="7"/>
        <v>508.65979381443299</v>
      </c>
    </row>
    <row r="75" spans="1:9" x14ac:dyDescent="0.2">
      <c r="A75" s="22" t="s">
        <v>170</v>
      </c>
      <c r="B75" s="18">
        <v>1014</v>
      </c>
      <c r="C75" s="18">
        <v>383</v>
      </c>
      <c r="D75" s="19">
        <v>2175</v>
      </c>
      <c r="E75" s="18">
        <f>858+1210</f>
        <v>2068</v>
      </c>
      <c r="F75" s="18">
        <f>234+425</f>
        <v>659</v>
      </c>
      <c r="G75" s="18">
        <f>601+1685</f>
        <v>2286</v>
      </c>
      <c r="H75" s="23">
        <f t="shared" si="7"/>
        <v>-68.133462282398455</v>
      </c>
      <c r="I75" s="23">
        <f t="shared" si="7"/>
        <v>246.88922610015175</v>
      </c>
    </row>
    <row r="76" spans="1:9" x14ac:dyDescent="0.2">
      <c r="A76" s="22" t="s">
        <v>171</v>
      </c>
      <c r="B76" s="18">
        <v>1294</v>
      </c>
      <c r="C76" s="18">
        <v>1905</v>
      </c>
      <c r="D76" s="19">
        <v>1156</v>
      </c>
      <c r="E76" s="18">
        <f>143+2335</f>
        <v>2478</v>
      </c>
      <c r="F76" s="18">
        <f>210+67</f>
        <v>277</v>
      </c>
      <c r="G76" s="18">
        <v>513</v>
      </c>
      <c r="H76" s="23">
        <f t="shared" si="7"/>
        <v>-88.821630347054082</v>
      </c>
      <c r="I76" s="23">
        <f t="shared" si="7"/>
        <v>85.198555956678689</v>
      </c>
    </row>
    <row r="77" spans="1:9" x14ac:dyDescent="0.2">
      <c r="A77" s="22" t="s">
        <v>172</v>
      </c>
      <c r="B77" s="18">
        <v>548</v>
      </c>
      <c r="C77" s="18">
        <v>514</v>
      </c>
      <c r="D77" s="19">
        <v>2665</v>
      </c>
      <c r="E77" s="18">
        <f>620+198</f>
        <v>818</v>
      </c>
      <c r="F77" s="18">
        <f>104+4752</f>
        <v>4856</v>
      </c>
      <c r="G77" s="18">
        <v>2149</v>
      </c>
      <c r="H77" s="23">
        <f t="shared" si="7"/>
        <v>493.64303178484101</v>
      </c>
      <c r="I77" s="23"/>
    </row>
    <row r="78" spans="1:9" x14ac:dyDescent="0.2">
      <c r="A78" s="24" t="s">
        <v>173</v>
      </c>
      <c r="B78" s="18">
        <v>1</v>
      </c>
      <c r="C78" s="18"/>
      <c r="D78" s="19">
        <v>242</v>
      </c>
      <c r="E78" s="25">
        <v>67</v>
      </c>
      <c r="F78" s="25">
        <v>29</v>
      </c>
      <c r="G78" s="18">
        <v>85</v>
      </c>
      <c r="H78" s="26">
        <f t="shared" si="7"/>
        <v>-56.716417910447767</v>
      </c>
      <c r="I78" s="26"/>
    </row>
    <row r="79" spans="1:9" x14ac:dyDescent="0.2">
      <c r="A79" s="15" t="s">
        <v>2</v>
      </c>
      <c r="B79" s="27">
        <f t="shared" ref="B79:G79" si="8">SUM(B67:B78)</f>
        <v>9245</v>
      </c>
      <c r="C79" s="29">
        <f t="shared" si="8"/>
        <v>4546</v>
      </c>
      <c r="D79" s="27">
        <f t="shared" si="8"/>
        <v>10473</v>
      </c>
      <c r="E79" s="27">
        <f t="shared" si="8"/>
        <v>12992</v>
      </c>
      <c r="F79" s="27">
        <f t="shared" si="8"/>
        <v>11570</v>
      </c>
      <c r="G79" s="27">
        <f t="shared" si="8"/>
        <v>13903</v>
      </c>
      <c r="H79" s="28">
        <f t="shared" si="7"/>
        <v>-10.945197044334975</v>
      </c>
      <c r="I79" s="28">
        <f t="shared" si="7"/>
        <v>20.164217804667238</v>
      </c>
    </row>
    <row r="81" spans="1:9" ht="15" x14ac:dyDescent="0.25">
      <c r="A81" s="14"/>
      <c r="B81" s="225" t="s">
        <v>177</v>
      </c>
      <c r="C81" s="226"/>
      <c r="D81" s="226"/>
      <c r="E81" s="226"/>
      <c r="F81" s="226"/>
      <c r="G81" s="227"/>
      <c r="H81" s="228" t="s">
        <v>159</v>
      </c>
      <c r="I81" s="229"/>
    </row>
    <row r="82" spans="1:9" x14ac:dyDescent="0.2">
      <c r="A82" s="14"/>
      <c r="B82" s="15">
        <v>2004</v>
      </c>
      <c r="C82" s="15">
        <v>2005</v>
      </c>
      <c r="D82" s="15">
        <v>2006</v>
      </c>
      <c r="E82" s="17">
        <v>2007</v>
      </c>
      <c r="F82" s="17">
        <v>2008</v>
      </c>
      <c r="G82" s="17">
        <v>2009</v>
      </c>
      <c r="H82" s="17" t="s">
        <v>160</v>
      </c>
      <c r="I82" s="17" t="s">
        <v>161</v>
      </c>
    </row>
    <row r="83" spans="1:9" x14ac:dyDescent="0.2">
      <c r="A83" s="17" t="s">
        <v>162</v>
      </c>
      <c r="B83" s="18"/>
      <c r="C83" s="18"/>
      <c r="D83" s="19"/>
      <c r="E83" s="20"/>
      <c r="F83" s="20"/>
      <c r="G83" s="20"/>
      <c r="H83" s="30" t="s">
        <v>175</v>
      </c>
      <c r="I83" s="30" t="s">
        <v>175</v>
      </c>
    </row>
    <row r="84" spans="1:9" x14ac:dyDescent="0.2">
      <c r="A84" s="22" t="s">
        <v>163</v>
      </c>
      <c r="B84" s="18"/>
      <c r="C84" s="18"/>
      <c r="D84" s="19"/>
      <c r="E84" s="18"/>
      <c r="F84" s="18"/>
      <c r="G84" s="18"/>
      <c r="H84" s="31" t="s">
        <v>175</v>
      </c>
      <c r="I84" s="31" t="s">
        <v>175</v>
      </c>
    </row>
    <row r="85" spans="1:9" x14ac:dyDescent="0.2">
      <c r="A85" s="22" t="s">
        <v>164</v>
      </c>
      <c r="B85" s="18"/>
      <c r="C85" s="18"/>
      <c r="D85" s="19"/>
      <c r="E85" s="18"/>
      <c r="F85" s="18"/>
      <c r="G85" s="18"/>
      <c r="H85" s="31" t="s">
        <v>175</v>
      </c>
      <c r="I85" s="31" t="s">
        <v>175</v>
      </c>
    </row>
    <row r="86" spans="1:9" x14ac:dyDescent="0.2">
      <c r="A86" s="22" t="s">
        <v>165</v>
      </c>
      <c r="B86" s="18"/>
      <c r="C86" s="18"/>
      <c r="D86" s="19"/>
      <c r="E86" s="18"/>
      <c r="F86" s="18"/>
      <c r="G86" s="18"/>
      <c r="H86" s="31" t="s">
        <v>175</v>
      </c>
      <c r="I86" s="31" t="s">
        <v>175</v>
      </c>
    </row>
    <row r="87" spans="1:9" x14ac:dyDescent="0.2">
      <c r="A87" s="22" t="s">
        <v>166</v>
      </c>
      <c r="B87" s="18"/>
      <c r="C87" s="18"/>
      <c r="D87" s="19"/>
      <c r="E87" s="18"/>
      <c r="F87" s="18"/>
      <c r="G87" s="18"/>
      <c r="H87" s="31" t="s">
        <v>175</v>
      </c>
      <c r="I87" s="31" t="s">
        <v>175</v>
      </c>
    </row>
    <row r="88" spans="1:9" x14ac:dyDescent="0.2">
      <c r="A88" s="22" t="s">
        <v>167</v>
      </c>
      <c r="B88" s="18"/>
      <c r="C88" s="18"/>
      <c r="D88" s="19"/>
      <c r="E88" s="18"/>
      <c r="F88" s="18"/>
      <c r="G88" s="18">
        <v>38</v>
      </c>
      <c r="H88" s="31" t="s">
        <v>175</v>
      </c>
      <c r="I88" s="31" t="s">
        <v>175</v>
      </c>
    </row>
    <row r="89" spans="1:9" x14ac:dyDescent="0.2">
      <c r="A89" s="22" t="s">
        <v>168</v>
      </c>
      <c r="B89" s="18"/>
      <c r="C89" s="18"/>
      <c r="D89" s="19"/>
      <c r="E89" s="18"/>
      <c r="F89" s="18"/>
      <c r="G89" s="18">
        <v>96</v>
      </c>
      <c r="H89" s="31" t="s">
        <v>175</v>
      </c>
      <c r="I89" s="31" t="s">
        <v>175</v>
      </c>
    </row>
    <row r="90" spans="1:9" x14ac:dyDescent="0.2">
      <c r="A90" s="22" t="s">
        <v>169</v>
      </c>
      <c r="B90" s="18"/>
      <c r="C90" s="18"/>
      <c r="D90" s="19"/>
      <c r="E90" s="18"/>
      <c r="F90" s="18"/>
      <c r="G90" s="18">
        <v>131</v>
      </c>
      <c r="H90" s="31" t="s">
        <v>175</v>
      </c>
      <c r="I90" s="31" t="s">
        <v>175</v>
      </c>
    </row>
    <row r="91" spans="1:9" x14ac:dyDescent="0.2">
      <c r="A91" s="22" t="s">
        <v>170</v>
      </c>
      <c r="B91" s="18"/>
      <c r="C91" s="18"/>
      <c r="D91" s="19"/>
      <c r="E91" s="18"/>
      <c r="F91" s="18"/>
      <c r="G91" s="18">
        <v>23</v>
      </c>
      <c r="H91" s="31" t="s">
        <v>175</v>
      </c>
      <c r="I91" s="31" t="s">
        <v>175</v>
      </c>
    </row>
    <row r="92" spans="1:9" x14ac:dyDescent="0.2">
      <c r="A92" s="22" t="s">
        <v>171</v>
      </c>
      <c r="B92" s="18"/>
      <c r="C92" s="18"/>
      <c r="D92" s="19"/>
      <c r="E92" s="18"/>
      <c r="F92" s="18">
        <v>16</v>
      </c>
      <c r="G92" s="18">
        <v>38</v>
      </c>
      <c r="H92" s="31" t="s">
        <v>175</v>
      </c>
      <c r="I92" s="31" t="s">
        <v>175</v>
      </c>
    </row>
    <row r="93" spans="1:9" x14ac:dyDescent="0.2">
      <c r="A93" s="22" t="s">
        <v>172</v>
      </c>
      <c r="B93" s="18"/>
      <c r="C93" s="18"/>
      <c r="D93" s="19"/>
      <c r="E93" s="18"/>
      <c r="F93" s="18"/>
      <c r="G93" s="18">
        <v>0</v>
      </c>
      <c r="H93" s="31" t="s">
        <v>175</v>
      </c>
      <c r="I93" s="31" t="s">
        <v>175</v>
      </c>
    </row>
    <row r="94" spans="1:9" x14ac:dyDescent="0.2">
      <c r="A94" s="24" t="s">
        <v>173</v>
      </c>
      <c r="B94" s="18"/>
      <c r="C94" s="18"/>
      <c r="D94" s="19"/>
      <c r="E94" s="25"/>
      <c r="F94" s="25"/>
      <c r="G94" s="18">
        <v>0</v>
      </c>
      <c r="H94" s="31" t="s">
        <v>175</v>
      </c>
      <c r="I94" s="31" t="s">
        <v>175</v>
      </c>
    </row>
    <row r="95" spans="1:9" x14ac:dyDescent="0.2">
      <c r="A95" s="15" t="s">
        <v>2</v>
      </c>
      <c r="B95" s="27">
        <f>SUM(B83:B94)</f>
        <v>0</v>
      </c>
      <c r="C95" s="29">
        <f>SUM(C83:C94)</f>
        <v>0</v>
      </c>
      <c r="D95" s="15"/>
      <c r="E95" s="27">
        <f>SUM(E83:E94)</f>
        <v>0</v>
      </c>
      <c r="F95" s="27">
        <f>SUM(F83:F94)</f>
        <v>16</v>
      </c>
      <c r="G95" s="27">
        <f>SUM(G83:G94)</f>
        <v>326</v>
      </c>
      <c r="H95" s="32" t="s">
        <v>175</v>
      </c>
      <c r="I95" s="28">
        <f>((G95/F95)-1)*100</f>
        <v>1937.5</v>
      </c>
    </row>
  </sheetData>
  <mergeCells count="12">
    <mergeCell ref="B1:G1"/>
    <mergeCell ref="H1:I1"/>
    <mergeCell ref="B17:G17"/>
    <mergeCell ref="H17:I17"/>
    <mergeCell ref="B65:G65"/>
    <mergeCell ref="H65:I65"/>
    <mergeCell ref="B81:G81"/>
    <mergeCell ref="H81:I81"/>
    <mergeCell ref="B33:G33"/>
    <mergeCell ref="H33:I33"/>
    <mergeCell ref="B49:G49"/>
    <mergeCell ref="H49:I49"/>
  </mergeCells>
  <phoneticPr fontId="21" type="noConversion"/>
  <pageMargins left="0" right="0" top="0" bottom="0" header="0" footer="0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C1"/>
    </sheetView>
  </sheetViews>
  <sheetFormatPr defaultRowHeight="12.75" x14ac:dyDescent="0.2"/>
  <cols>
    <col min="1" max="1" width="36.5703125" bestFit="1" customWidth="1"/>
  </cols>
  <sheetData>
    <row r="1" spans="1:4" ht="15" x14ac:dyDescent="0.25">
      <c r="A1" s="230" t="s">
        <v>178</v>
      </c>
      <c r="B1" s="230"/>
      <c r="C1" s="230"/>
      <c r="D1" s="34"/>
    </row>
    <row r="2" spans="1:4" ht="15" x14ac:dyDescent="0.25">
      <c r="A2" s="33"/>
      <c r="B2" s="33"/>
      <c r="C2" s="33"/>
      <c r="D2" s="34"/>
    </row>
    <row r="3" spans="1:4" ht="15" x14ac:dyDescent="0.25">
      <c r="A3" s="35" t="s">
        <v>218</v>
      </c>
      <c r="B3" s="36"/>
      <c r="C3" s="37">
        <v>1059948</v>
      </c>
      <c r="D3" s="38"/>
    </row>
    <row r="4" spans="1:4" ht="15" x14ac:dyDescent="0.25">
      <c r="A4" s="39" t="s">
        <v>179</v>
      </c>
      <c r="B4" s="40"/>
      <c r="C4" s="41">
        <f>((C3/C13)-1)*100</f>
        <v>-1.3164656899620875</v>
      </c>
      <c r="D4" s="42" t="s">
        <v>180</v>
      </c>
    </row>
    <row r="5" spans="1:4" ht="15" x14ac:dyDescent="0.25">
      <c r="A5" s="35" t="s">
        <v>158</v>
      </c>
      <c r="B5" s="43">
        <v>690394</v>
      </c>
      <c r="C5" s="44">
        <f t="shared" ref="C5:C10" si="0">((B5/B15)-1)*100</f>
        <v>-1.0092725752868015</v>
      </c>
      <c r="D5" s="42" t="s">
        <v>180</v>
      </c>
    </row>
    <row r="6" spans="1:4" ht="15" x14ac:dyDescent="0.25">
      <c r="A6" s="45" t="s">
        <v>0</v>
      </c>
      <c r="B6" s="46">
        <v>306531</v>
      </c>
      <c r="C6" s="47">
        <f t="shared" si="0"/>
        <v>-3.8611600730142248</v>
      </c>
      <c r="D6" s="42" t="s">
        <v>180</v>
      </c>
    </row>
    <row r="7" spans="1:4" ht="15" x14ac:dyDescent="0.25">
      <c r="A7" s="45" t="s">
        <v>77</v>
      </c>
      <c r="B7" s="48">
        <v>2031</v>
      </c>
      <c r="C7" s="47">
        <f t="shared" si="0"/>
        <v>20.677361853832444</v>
      </c>
      <c r="D7" s="42" t="s">
        <v>180</v>
      </c>
    </row>
    <row r="8" spans="1:4" ht="15" x14ac:dyDescent="0.25">
      <c r="A8" s="45" t="s">
        <v>76</v>
      </c>
      <c r="B8" s="48">
        <v>43773</v>
      </c>
      <c r="C8" s="47">
        <f t="shared" si="0"/>
        <v>-1.7308728448275912</v>
      </c>
      <c r="D8" s="42" t="s">
        <v>180</v>
      </c>
    </row>
    <row r="9" spans="1:4" ht="15" x14ac:dyDescent="0.25">
      <c r="A9" s="45" t="s">
        <v>151</v>
      </c>
      <c r="B9" s="48">
        <v>13903</v>
      </c>
      <c r="C9" s="47">
        <f t="shared" si="0"/>
        <v>20.164217804667238</v>
      </c>
      <c r="D9" s="42" t="s">
        <v>180</v>
      </c>
    </row>
    <row r="10" spans="1:4" ht="15" x14ac:dyDescent="0.25">
      <c r="A10" s="39" t="s">
        <v>1</v>
      </c>
      <c r="B10" s="40">
        <v>326</v>
      </c>
      <c r="C10" s="41">
        <f t="shared" si="0"/>
        <v>1937.5</v>
      </c>
      <c r="D10" s="42" t="s">
        <v>180</v>
      </c>
    </row>
    <row r="11" spans="1:4" x14ac:dyDescent="0.2">
      <c r="A11" s="14"/>
      <c r="B11" s="14"/>
      <c r="C11" s="14"/>
      <c r="D11" s="14"/>
    </row>
    <row r="12" spans="1:4" x14ac:dyDescent="0.2">
      <c r="A12" s="49"/>
      <c r="B12" s="49"/>
      <c r="C12" s="49"/>
      <c r="D12" s="14"/>
    </row>
    <row r="13" spans="1:4" x14ac:dyDescent="0.2">
      <c r="A13" s="35" t="s">
        <v>246</v>
      </c>
      <c r="B13" s="36"/>
      <c r="C13" s="37">
        <v>1074088</v>
      </c>
      <c r="D13" s="19"/>
    </row>
    <row r="14" spans="1:4" ht="15" x14ac:dyDescent="0.25">
      <c r="A14" s="39" t="s">
        <v>181</v>
      </c>
      <c r="B14" s="40"/>
      <c r="C14" s="41">
        <f>((C13/C22)-1)*100</f>
        <v>10.642663776870375</v>
      </c>
      <c r="D14" s="42" t="s">
        <v>180</v>
      </c>
    </row>
    <row r="15" spans="1:4" ht="15" x14ac:dyDescent="0.25">
      <c r="A15" s="35" t="s">
        <v>158</v>
      </c>
      <c r="B15" s="43">
        <v>697433</v>
      </c>
      <c r="C15" s="44">
        <f>((B15/B24)-1)*100</f>
        <v>10.955855213755704</v>
      </c>
      <c r="D15" s="42" t="s">
        <v>180</v>
      </c>
    </row>
    <row r="16" spans="1:4" ht="15" x14ac:dyDescent="0.25">
      <c r="A16" s="45" t="s">
        <v>0</v>
      </c>
      <c r="B16" s="46">
        <v>318842</v>
      </c>
      <c r="C16" s="47">
        <f>((B16/B25)-1)*100</f>
        <v>10.627209737242937</v>
      </c>
      <c r="D16" s="42" t="s">
        <v>180</v>
      </c>
    </row>
    <row r="17" spans="1:4" ht="15" x14ac:dyDescent="0.25">
      <c r="A17" s="45" t="s">
        <v>77</v>
      </c>
      <c r="B17" s="46">
        <v>1683</v>
      </c>
      <c r="C17" s="50" t="s">
        <v>175</v>
      </c>
      <c r="D17" s="42"/>
    </row>
    <row r="18" spans="1:4" ht="15" x14ac:dyDescent="0.25">
      <c r="A18" s="45" t="s">
        <v>76</v>
      </c>
      <c r="B18" s="46">
        <v>44544</v>
      </c>
      <c r="C18" s="47">
        <f>((B18/B27)-1)*100</f>
        <v>8.6465523549354764</v>
      </c>
      <c r="D18" s="42" t="s">
        <v>180</v>
      </c>
    </row>
    <row r="19" spans="1:4" ht="15" x14ac:dyDescent="0.25">
      <c r="A19" s="45" t="s">
        <v>151</v>
      </c>
      <c r="B19" s="46">
        <v>11570</v>
      </c>
      <c r="C19" s="47">
        <f>((B19/B28)-1)*100</f>
        <v>-10.945197044334975</v>
      </c>
      <c r="D19" s="42" t="s">
        <v>180</v>
      </c>
    </row>
    <row r="20" spans="1:4" ht="15" x14ac:dyDescent="0.25">
      <c r="A20" s="39" t="s">
        <v>1</v>
      </c>
      <c r="B20" s="51">
        <v>16</v>
      </c>
      <c r="C20" s="52" t="s">
        <v>175</v>
      </c>
      <c r="D20" s="42"/>
    </row>
    <row r="21" spans="1:4" x14ac:dyDescent="0.2">
      <c r="A21" s="49"/>
      <c r="B21" s="49"/>
      <c r="C21" s="49"/>
      <c r="D21" s="14"/>
    </row>
    <row r="22" spans="1:4" x14ac:dyDescent="0.2">
      <c r="A22" s="35" t="s">
        <v>247</v>
      </c>
      <c r="B22" s="36"/>
      <c r="C22" s="37">
        <v>970772</v>
      </c>
      <c r="D22" s="19"/>
    </row>
    <row r="23" spans="1:4" ht="15" x14ac:dyDescent="0.25">
      <c r="A23" s="39" t="s">
        <v>182</v>
      </c>
      <c r="B23" s="40"/>
      <c r="C23" s="41">
        <f>((C22/C31)-1)*100</f>
        <v>24.914688064564274</v>
      </c>
      <c r="D23" s="42" t="s">
        <v>180</v>
      </c>
    </row>
    <row r="24" spans="1:4" ht="15" x14ac:dyDescent="0.25">
      <c r="A24" s="35" t="s">
        <v>158</v>
      </c>
      <c r="B24" s="53">
        <v>628568</v>
      </c>
      <c r="C24" s="54">
        <f>((B24/B33)-1)*100</f>
        <v>15.98222720831366</v>
      </c>
      <c r="D24" s="42" t="s">
        <v>180</v>
      </c>
    </row>
    <row r="25" spans="1:4" ht="15" x14ac:dyDescent="0.25">
      <c r="A25" s="45" t="s">
        <v>0</v>
      </c>
      <c r="B25" s="55">
        <v>288213</v>
      </c>
      <c r="C25" s="50">
        <f>((B25/B34)-1)*100</f>
        <v>56.566024206340579</v>
      </c>
      <c r="D25" s="42" t="s">
        <v>180</v>
      </c>
    </row>
    <row r="26" spans="1:4" ht="15" x14ac:dyDescent="0.25">
      <c r="A26" s="45" t="s">
        <v>77</v>
      </c>
      <c r="B26" s="55" t="s">
        <v>175</v>
      </c>
      <c r="C26" s="50" t="s">
        <v>175</v>
      </c>
      <c r="D26" s="42"/>
    </row>
    <row r="27" spans="1:4" ht="15" x14ac:dyDescent="0.25">
      <c r="A27" s="45" t="s">
        <v>76</v>
      </c>
      <c r="B27" s="55">
        <v>40999</v>
      </c>
      <c r="C27" s="50">
        <f>((B27/B36)-1)*100</f>
        <v>0.88584856910849386</v>
      </c>
      <c r="D27" s="42" t="s">
        <v>180</v>
      </c>
    </row>
    <row r="28" spans="1:4" ht="15" x14ac:dyDescent="0.25">
      <c r="A28" s="45" t="s">
        <v>151</v>
      </c>
      <c r="B28" s="55">
        <v>12992</v>
      </c>
      <c r="C28" s="50">
        <f>((B28/B37)-1)*100</f>
        <v>24.052325026258004</v>
      </c>
      <c r="D28" s="42" t="s">
        <v>180</v>
      </c>
    </row>
    <row r="29" spans="1:4" ht="15" x14ac:dyDescent="0.25">
      <c r="A29" s="39" t="s">
        <v>1</v>
      </c>
      <c r="B29" s="56" t="s">
        <v>175</v>
      </c>
      <c r="C29" s="52" t="s">
        <v>175</v>
      </c>
      <c r="D29" s="42"/>
    </row>
    <row r="30" spans="1:4" x14ac:dyDescent="0.2">
      <c r="A30" s="49"/>
      <c r="B30" s="49"/>
      <c r="C30" s="49"/>
      <c r="D30" s="14"/>
    </row>
    <row r="31" spans="1:4" x14ac:dyDescent="0.2">
      <c r="A31" s="35" t="s">
        <v>248</v>
      </c>
      <c r="B31" s="36"/>
      <c r="C31" s="37">
        <v>777148</v>
      </c>
      <c r="D31" s="19"/>
    </row>
    <row r="32" spans="1:4" ht="15" x14ac:dyDescent="0.25">
      <c r="A32" s="39" t="s">
        <v>183</v>
      </c>
      <c r="B32" s="40"/>
      <c r="C32" s="41">
        <f>((C31/C40)-1)*100</f>
        <v>-1.5171330089213342</v>
      </c>
      <c r="D32" s="42" t="s">
        <v>180</v>
      </c>
    </row>
    <row r="33" spans="1:4" ht="15" x14ac:dyDescent="0.25">
      <c r="A33" s="35" t="s">
        <v>158</v>
      </c>
      <c r="B33" s="53">
        <v>541952</v>
      </c>
      <c r="C33" s="44">
        <f>((B33/B41)-1)*100</f>
        <v>-18.898235206969982</v>
      </c>
      <c r="D33" s="42" t="s">
        <v>180</v>
      </c>
    </row>
    <row r="34" spans="1:4" ht="15" x14ac:dyDescent="0.25">
      <c r="A34" s="45" t="s">
        <v>0</v>
      </c>
      <c r="B34" s="55">
        <v>184084</v>
      </c>
      <c r="C34" s="47">
        <f>((B34/B42)-1)*100</f>
        <v>171.50631996578221</v>
      </c>
      <c r="D34" s="42" t="s">
        <v>180</v>
      </c>
    </row>
    <row r="35" spans="1:4" ht="15" x14ac:dyDescent="0.25">
      <c r="A35" s="45" t="s">
        <v>77</v>
      </c>
      <c r="B35" s="55" t="s">
        <v>175</v>
      </c>
      <c r="C35" s="50" t="s">
        <v>175</v>
      </c>
      <c r="D35" s="42"/>
    </row>
    <row r="36" spans="1:4" ht="15" x14ac:dyDescent="0.25">
      <c r="A36" s="45" t="s">
        <v>76</v>
      </c>
      <c r="B36" s="55">
        <v>40639</v>
      </c>
      <c r="C36" s="47">
        <f>((B36/B44)-1)*100</f>
        <v>-16.270397230921375</v>
      </c>
      <c r="D36" s="42" t="s">
        <v>180</v>
      </c>
    </row>
    <row r="37" spans="1:4" ht="15" x14ac:dyDescent="0.25">
      <c r="A37" s="45" t="s">
        <v>151</v>
      </c>
      <c r="B37" s="55">
        <v>10473</v>
      </c>
      <c r="C37" s="47">
        <f>((B37/B45)-1)*100</f>
        <v>130.37835459744832</v>
      </c>
      <c r="D37" s="42" t="s">
        <v>180</v>
      </c>
    </row>
    <row r="38" spans="1:4" ht="15" x14ac:dyDescent="0.25">
      <c r="A38" s="39" t="s">
        <v>1</v>
      </c>
      <c r="B38" s="56" t="s">
        <v>175</v>
      </c>
      <c r="C38" s="52" t="s">
        <v>175</v>
      </c>
      <c r="D38" s="42"/>
    </row>
    <row r="39" spans="1:4" x14ac:dyDescent="0.2">
      <c r="A39" s="49"/>
      <c r="B39" s="57"/>
      <c r="C39" s="49"/>
      <c r="D39" s="14"/>
    </row>
    <row r="40" spans="1:4" x14ac:dyDescent="0.2">
      <c r="A40" s="35" t="s">
        <v>249</v>
      </c>
      <c r="B40" s="59"/>
      <c r="C40" s="60">
        <v>789120</v>
      </c>
      <c r="D40" s="14"/>
    </row>
    <row r="41" spans="1:4" x14ac:dyDescent="0.2">
      <c r="A41" s="35" t="s">
        <v>158</v>
      </c>
      <c r="B41" s="53">
        <v>668237</v>
      </c>
      <c r="C41" s="61"/>
      <c r="D41" s="14"/>
    </row>
    <row r="42" spans="1:4" x14ac:dyDescent="0.2">
      <c r="A42" s="45" t="s">
        <v>0</v>
      </c>
      <c r="B42" s="55">
        <v>67801</v>
      </c>
      <c r="C42" s="62"/>
      <c r="D42" s="14"/>
    </row>
    <row r="43" spans="1:4" x14ac:dyDescent="0.2">
      <c r="A43" s="45" t="s">
        <v>77</v>
      </c>
      <c r="B43" s="55" t="s">
        <v>175</v>
      </c>
      <c r="C43" s="62"/>
      <c r="D43" s="14"/>
    </row>
    <row r="44" spans="1:4" x14ac:dyDescent="0.2">
      <c r="A44" s="45" t="s">
        <v>76</v>
      </c>
      <c r="B44" s="55">
        <v>48536</v>
      </c>
      <c r="C44" s="62"/>
      <c r="D44" s="14"/>
    </row>
    <row r="45" spans="1:4" x14ac:dyDescent="0.2">
      <c r="A45" s="45" t="s">
        <v>151</v>
      </c>
      <c r="B45" s="55">
        <v>4546</v>
      </c>
      <c r="C45" s="62"/>
      <c r="D45" s="14"/>
    </row>
    <row r="46" spans="1:4" x14ac:dyDescent="0.2">
      <c r="A46" s="39" t="s">
        <v>1</v>
      </c>
      <c r="B46" s="56" t="s">
        <v>175</v>
      </c>
      <c r="C46" s="63"/>
      <c r="D46" s="14"/>
    </row>
    <row r="47" spans="1:4" x14ac:dyDescent="0.2">
      <c r="A47" s="14"/>
      <c r="B47" s="14"/>
      <c r="C47" s="14"/>
      <c r="D47" s="14"/>
    </row>
  </sheetData>
  <mergeCells count="1">
    <mergeCell ref="A1:C1"/>
  </mergeCells>
  <phoneticPr fontId="2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7"/>
  <sheetViews>
    <sheetView workbookViewId="0"/>
  </sheetViews>
  <sheetFormatPr defaultRowHeight="12.75" x14ac:dyDescent="0.2"/>
  <cols>
    <col min="2" max="2" width="19.5703125" customWidth="1"/>
    <col min="3" max="3" width="13" customWidth="1"/>
    <col min="4" max="4" width="11" customWidth="1"/>
    <col min="5" max="5" width="11.42578125" customWidth="1"/>
    <col min="6" max="6" width="10.7109375" customWidth="1"/>
    <col min="7" max="7" width="11.5703125" customWidth="1"/>
    <col min="9" max="9" width="11.140625" customWidth="1"/>
    <col min="11" max="11" width="11.5703125" customWidth="1"/>
    <col min="13" max="13" width="12.140625" customWidth="1"/>
    <col min="14" max="14" width="11" customWidth="1"/>
    <col min="15" max="15" width="14.140625" customWidth="1"/>
    <col min="17" max="17" width="10.7109375" customWidth="1"/>
    <col min="30" max="30" width="11.85546875" bestFit="1" customWidth="1"/>
  </cols>
  <sheetData>
    <row r="2" spans="2:30" ht="13.5" thickBot="1" x14ac:dyDescent="0.25"/>
    <row r="3" spans="2:30" ht="15.75" x14ac:dyDescent="0.25">
      <c r="B3" s="234" t="s">
        <v>185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2:30" ht="15.75" x14ac:dyDescent="0.25">
      <c r="B4" s="237"/>
      <c r="C4" s="65" t="s">
        <v>186</v>
      </c>
      <c r="D4" s="238" t="s">
        <v>0</v>
      </c>
      <c r="E4" s="239"/>
      <c r="F4" s="238" t="s">
        <v>77</v>
      </c>
      <c r="G4" s="239"/>
      <c r="H4" s="238" t="s">
        <v>76</v>
      </c>
      <c r="I4" s="239"/>
      <c r="J4" s="238" t="s">
        <v>187</v>
      </c>
      <c r="K4" s="239"/>
      <c r="L4" s="240" t="s">
        <v>1</v>
      </c>
      <c r="M4" s="241"/>
      <c r="N4" s="242" t="s">
        <v>2</v>
      </c>
      <c r="O4" s="66" t="s">
        <v>188</v>
      </c>
    </row>
    <row r="5" spans="2:30" ht="15.75" x14ac:dyDescent="0.25">
      <c r="B5" s="237"/>
      <c r="C5" s="65" t="s">
        <v>189</v>
      </c>
      <c r="D5" s="238" t="s">
        <v>190</v>
      </c>
      <c r="E5" s="239"/>
      <c r="F5" s="238" t="s">
        <v>190</v>
      </c>
      <c r="G5" s="239"/>
      <c r="H5" s="238" t="s">
        <v>190</v>
      </c>
      <c r="I5" s="239"/>
      <c r="J5" s="238" t="s">
        <v>190</v>
      </c>
      <c r="K5" s="239"/>
      <c r="L5" s="243" t="s">
        <v>190</v>
      </c>
      <c r="M5" s="244"/>
      <c r="N5" s="242"/>
      <c r="O5" s="66" t="s">
        <v>180</v>
      </c>
    </row>
    <row r="6" spans="2:30" ht="15.75" x14ac:dyDescent="0.25">
      <c r="B6" s="67"/>
      <c r="C6" s="65" t="s">
        <v>4</v>
      </c>
      <c r="D6" s="65" t="s">
        <v>4</v>
      </c>
      <c r="E6" s="65" t="s">
        <v>191</v>
      </c>
      <c r="F6" s="65" t="s">
        <v>4</v>
      </c>
      <c r="G6" s="65" t="s">
        <v>191</v>
      </c>
      <c r="H6" s="65" t="s">
        <v>4</v>
      </c>
      <c r="I6" s="65" t="s">
        <v>191</v>
      </c>
      <c r="J6" s="65" t="s">
        <v>4</v>
      </c>
      <c r="K6" s="65" t="s">
        <v>192</v>
      </c>
      <c r="L6" s="65" t="s">
        <v>4</v>
      </c>
      <c r="M6" s="68" t="s">
        <v>191</v>
      </c>
      <c r="N6" s="65"/>
      <c r="O6" s="69"/>
    </row>
    <row r="7" spans="2:30" ht="15.75" x14ac:dyDescent="0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Q7" s="73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x14ac:dyDescent="0.25">
      <c r="B8" s="75">
        <v>2007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6" t="s">
        <v>193</v>
      </c>
      <c r="Q8" s="77"/>
      <c r="R8" s="73"/>
      <c r="S8" s="73"/>
      <c r="T8" s="74"/>
      <c r="U8" s="74"/>
      <c r="V8" s="74"/>
      <c r="W8" s="73"/>
      <c r="X8" s="74"/>
      <c r="Y8" s="74"/>
      <c r="Z8" s="74"/>
      <c r="AA8" s="74"/>
      <c r="AB8" s="74"/>
      <c r="AC8" s="73"/>
      <c r="AD8" s="78"/>
    </row>
    <row r="9" spans="2:30" ht="15.75" x14ac:dyDescent="0.25">
      <c r="B9" s="79" t="s">
        <v>162</v>
      </c>
      <c r="C9" s="80">
        <v>11688</v>
      </c>
      <c r="D9" s="80">
        <v>6477</v>
      </c>
      <c r="E9" s="80"/>
      <c r="F9" s="80"/>
      <c r="G9" s="80"/>
      <c r="H9" s="80">
        <v>1210</v>
      </c>
      <c r="I9" s="80"/>
      <c r="J9" s="80">
        <v>100</v>
      </c>
      <c r="K9" s="80"/>
      <c r="L9" s="80"/>
      <c r="M9" s="71"/>
      <c r="N9" s="80">
        <f t="shared" ref="N9:N20" si="0">SUM(C9:L9)</f>
        <v>19475</v>
      </c>
      <c r="O9" s="81">
        <v>16.309999999999999</v>
      </c>
      <c r="Q9" s="77"/>
      <c r="R9" s="73"/>
      <c r="S9" s="73"/>
      <c r="T9" s="74"/>
      <c r="U9" s="74"/>
      <c r="V9" s="74"/>
      <c r="W9" s="73"/>
      <c r="X9" s="74"/>
      <c r="Y9" s="73"/>
      <c r="Z9" s="73"/>
      <c r="AA9" s="73"/>
      <c r="AB9" s="74"/>
      <c r="AC9" s="73"/>
      <c r="AD9" s="78"/>
    </row>
    <row r="10" spans="2:30" ht="15.75" x14ac:dyDescent="0.25">
      <c r="B10" s="79" t="s">
        <v>163</v>
      </c>
      <c r="C10" s="80">
        <v>14579</v>
      </c>
      <c r="D10" s="80">
        <v>9524</v>
      </c>
      <c r="E10" s="80"/>
      <c r="F10" s="80"/>
      <c r="G10" s="80"/>
      <c r="H10" s="80">
        <v>941</v>
      </c>
      <c r="I10" s="80"/>
      <c r="J10" s="80">
        <v>1</v>
      </c>
      <c r="K10" s="80"/>
      <c r="L10" s="80"/>
      <c r="M10" s="71"/>
      <c r="N10" s="80">
        <f t="shared" si="0"/>
        <v>25045</v>
      </c>
      <c r="O10" s="81">
        <v>68.739999999999995</v>
      </c>
      <c r="Q10" s="77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8"/>
    </row>
    <row r="11" spans="2:30" ht="15.75" x14ac:dyDescent="0.25">
      <c r="B11" s="79" t="s">
        <v>164</v>
      </c>
      <c r="C11" s="80">
        <v>19676</v>
      </c>
      <c r="D11" s="80">
        <v>18810</v>
      </c>
      <c r="E11" s="80"/>
      <c r="F11" s="80"/>
      <c r="G11" s="80"/>
      <c r="H11" s="80">
        <v>1886</v>
      </c>
      <c r="I11" s="80"/>
      <c r="J11" s="80">
        <v>117</v>
      </c>
      <c r="K11" s="80">
        <v>401</v>
      </c>
      <c r="L11" s="80"/>
      <c r="M11" s="71"/>
      <c r="N11" s="80">
        <f t="shared" si="0"/>
        <v>40890</v>
      </c>
      <c r="O11" s="81">
        <v>60.84</v>
      </c>
      <c r="Q11" s="77"/>
      <c r="R11" s="73"/>
      <c r="S11" s="73"/>
      <c r="T11" s="73"/>
      <c r="U11" s="73"/>
      <c r="V11" s="73"/>
      <c r="W11" s="73"/>
      <c r="X11" s="73"/>
      <c r="Y11" s="73"/>
      <c r="Z11" s="74"/>
      <c r="AA11" s="73"/>
      <c r="AB11" s="74"/>
      <c r="AC11" s="73"/>
      <c r="AD11" s="78"/>
    </row>
    <row r="12" spans="2:30" ht="15.75" x14ac:dyDescent="0.25">
      <c r="B12" s="82" t="s">
        <v>165</v>
      </c>
      <c r="C12" s="80">
        <v>38136</v>
      </c>
      <c r="D12" s="80">
        <v>9997</v>
      </c>
      <c r="E12" s="71"/>
      <c r="F12" s="71"/>
      <c r="G12" s="71"/>
      <c r="H12" s="80">
        <v>2899</v>
      </c>
      <c r="I12" s="71"/>
      <c r="J12" s="80">
        <v>79</v>
      </c>
      <c r="K12" s="80">
        <v>153</v>
      </c>
      <c r="L12" s="80"/>
      <c r="M12" s="71"/>
      <c r="N12" s="80">
        <f t="shared" si="0"/>
        <v>51264</v>
      </c>
      <c r="O12" s="81">
        <v>15.94</v>
      </c>
      <c r="Q12" s="77"/>
      <c r="R12" s="83"/>
      <c r="S12" s="83"/>
      <c r="T12" s="74"/>
      <c r="U12" s="74"/>
      <c r="V12" s="74"/>
      <c r="W12" s="83"/>
      <c r="X12" s="74"/>
      <c r="Y12" s="83"/>
      <c r="Z12" s="83"/>
      <c r="AA12" s="83"/>
      <c r="AB12" s="74"/>
      <c r="AC12" s="83"/>
      <c r="AD12" s="78"/>
    </row>
    <row r="13" spans="2:30" ht="15.75" x14ac:dyDescent="0.25">
      <c r="B13" s="82" t="s">
        <v>166</v>
      </c>
      <c r="C13" s="80">
        <v>63463</v>
      </c>
      <c r="D13" s="80">
        <v>18338</v>
      </c>
      <c r="E13" s="80"/>
      <c r="F13" s="80"/>
      <c r="G13" s="80"/>
      <c r="H13" s="80">
        <v>3509</v>
      </c>
      <c r="I13" s="80"/>
      <c r="J13" s="80">
        <v>326</v>
      </c>
      <c r="K13" s="80">
        <v>707</v>
      </c>
      <c r="L13" s="80"/>
      <c r="M13" s="71"/>
      <c r="N13" s="80">
        <f t="shared" si="0"/>
        <v>86343</v>
      </c>
      <c r="O13" s="81">
        <v>28.74</v>
      </c>
      <c r="Q13" s="77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  <c r="AC13" s="73"/>
      <c r="AD13" s="78"/>
    </row>
    <row r="14" spans="2:30" ht="15.75" x14ac:dyDescent="0.25">
      <c r="B14" s="82" t="s">
        <v>167</v>
      </c>
      <c r="C14" s="80">
        <v>84966</v>
      </c>
      <c r="D14" s="80">
        <v>45688</v>
      </c>
      <c r="E14" s="80"/>
      <c r="F14" s="80"/>
      <c r="G14" s="80"/>
      <c r="H14" s="80">
        <v>3534</v>
      </c>
      <c r="I14" s="80"/>
      <c r="J14" s="80">
        <v>126</v>
      </c>
      <c r="K14" s="80">
        <v>1440</v>
      </c>
      <c r="L14" s="80"/>
      <c r="M14" s="71"/>
      <c r="N14" s="80">
        <f t="shared" si="0"/>
        <v>135754</v>
      </c>
      <c r="O14" s="81">
        <v>43.83</v>
      </c>
      <c r="Q14" s="84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4"/>
      <c r="AC14" s="73"/>
      <c r="AD14" s="78"/>
    </row>
    <row r="15" spans="2:30" ht="15.75" x14ac:dyDescent="0.25">
      <c r="B15" s="85" t="s">
        <v>168</v>
      </c>
      <c r="C15" s="80">
        <v>123205</v>
      </c>
      <c r="D15" s="80">
        <v>41076</v>
      </c>
      <c r="E15" s="71"/>
      <c r="F15" s="71"/>
      <c r="G15" s="71"/>
      <c r="H15" s="80">
        <v>8675</v>
      </c>
      <c r="I15" s="71"/>
      <c r="J15" s="80">
        <v>110</v>
      </c>
      <c r="K15" s="80">
        <v>1457</v>
      </c>
      <c r="L15" s="80"/>
      <c r="M15" s="71"/>
      <c r="N15" s="80">
        <f t="shared" si="0"/>
        <v>174523</v>
      </c>
      <c r="O15" s="81">
        <v>16.27</v>
      </c>
      <c r="Q15" s="77"/>
      <c r="R15" s="83"/>
      <c r="S15" s="83"/>
      <c r="T15" s="74"/>
      <c r="U15" s="74"/>
      <c r="V15" s="74"/>
      <c r="W15" s="83"/>
      <c r="X15" s="74"/>
      <c r="Y15" s="83"/>
      <c r="Z15" s="73"/>
      <c r="AA15" s="83"/>
      <c r="AB15" s="74"/>
      <c r="AC15" s="83"/>
      <c r="AD15" s="78"/>
    </row>
    <row r="16" spans="2:30" ht="15.75" x14ac:dyDescent="0.25">
      <c r="B16" s="82" t="s">
        <v>169</v>
      </c>
      <c r="C16" s="80">
        <v>109010</v>
      </c>
      <c r="D16" s="80">
        <v>47112</v>
      </c>
      <c r="E16" s="80"/>
      <c r="F16" s="80"/>
      <c r="G16" s="80"/>
      <c r="H16" s="80">
        <v>9341</v>
      </c>
      <c r="I16" s="80"/>
      <c r="J16" s="80">
        <v>2544</v>
      </c>
      <c r="K16" s="80"/>
      <c r="L16" s="80"/>
      <c r="M16" s="71"/>
      <c r="N16" s="80">
        <f t="shared" si="0"/>
        <v>168007</v>
      </c>
      <c r="O16" s="81">
        <v>22</v>
      </c>
      <c r="Q16" s="77"/>
      <c r="R16" s="83"/>
      <c r="S16" s="83"/>
      <c r="T16" s="74"/>
      <c r="U16" s="74"/>
      <c r="V16" s="74"/>
      <c r="W16" s="83"/>
      <c r="X16" s="74"/>
      <c r="Y16" s="83"/>
      <c r="Z16" s="73"/>
      <c r="AA16" s="83"/>
      <c r="AB16" s="74"/>
      <c r="AC16" s="83"/>
      <c r="AD16" s="78"/>
    </row>
    <row r="17" spans="2:30" ht="15.75" x14ac:dyDescent="0.25">
      <c r="B17" s="82" t="s">
        <v>170</v>
      </c>
      <c r="C17" s="80">
        <v>81618</v>
      </c>
      <c r="D17" s="80">
        <v>40003</v>
      </c>
      <c r="E17" s="80"/>
      <c r="F17" s="80"/>
      <c r="G17" s="80"/>
      <c r="H17" s="80">
        <v>3878</v>
      </c>
      <c r="I17" s="80"/>
      <c r="J17" s="80">
        <v>858</v>
      </c>
      <c r="K17" s="80">
        <v>1210</v>
      </c>
      <c r="L17" s="80"/>
      <c r="M17" s="71"/>
      <c r="N17" s="80">
        <f t="shared" si="0"/>
        <v>127567</v>
      </c>
      <c r="O17" s="81">
        <v>26.63</v>
      </c>
      <c r="Q17" s="77"/>
      <c r="R17" s="73"/>
      <c r="S17" s="73"/>
      <c r="T17" s="74"/>
      <c r="U17" s="74"/>
      <c r="V17" s="74"/>
      <c r="W17" s="73"/>
      <c r="X17" s="74"/>
      <c r="Y17" s="73"/>
      <c r="Z17" s="73"/>
      <c r="AA17" s="73"/>
      <c r="AB17" s="74"/>
      <c r="AC17" s="73"/>
      <c r="AD17" s="78"/>
    </row>
    <row r="18" spans="2:30" ht="15.75" x14ac:dyDescent="0.25">
      <c r="B18" s="82" t="s">
        <v>171</v>
      </c>
      <c r="C18" s="80">
        <v>49533</v>
      </c>
      <c r="D18" s="80">
        <v>41309</v>
      </c>
      <c r="E18" s="80"/>
      <c r="F18" s="80"/>
      <c r="G18" s="80"/>
      <c r="H18" s="80">
        <v>2586</v>
      </c>
      <c r="I18" s="80"/>
      <c r="J18" s="80">
        <v>143</v>
      </c>
      <c r="K18" s="80">
        <v>2335</v>
      </c>
      <c r="L18" s="80"/>
      <c r="M18" s="71"/>
      <c r="N18" s="80">
        <f t="shared" si="0"/>
        <v>95906</v>
      </c>
      <c r="O18" s="81">
        <v>27.9</v>
      </c>
      <c r="Q18" s="77"/>
      <c r="R18" s="83"/>
      <c r="S18" s="83"/>
      <c r="T18" s="74"/>
      <c r="U18" s="74"/>
      <c r="V18" s="74"/>
      <c r="W18" s="83"/>
      <c r="X18" s="74"/>
      <c r="Y18" s="83"/>
      <c r="Z18" s="83"/>
      <c r="AA18" s="83"/>
      <c r="AB18" s="74"/>
      <c r="AC18" s="83"/>
      <c r="AD18" s="78"/>
    </row>
    <row r="19" spans="2:30" ht="15.75" x14ac:dyDescent="0.25">
      <c r="B19" s="82" t="s">
        <v>172</v>
      </c>
      <c r="C19" s="80">
        <v>13813</v>
      </c>
      <c r="D19" s="80">
        <v>9704</v>
      </c>
      <c r="E19" s="80"/>
      <c r="F19" s="80"/>
      <c r="G19" s="80"/>
      <c r="H19" s="80">
        <v>1287</v>
      </c>
      <c r="I19" s="80"/>
      <c r="J19" s="80">
        <v>620</v>
      </c>
      <c r="K19" s="80">
        <v>198</v>
      </c>
      <c r="L19" s="80"/>
      <c r="M19" s="71"/>
      <c r="N19" s="80">
        <f t="shared" si="0"/>
        <v>25622</v>
      </c>
      <c r="O19" s="81">
        <v>-11.86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3"/>
      <c r="AD19" s="78"/>
    </row>
    <row r="20" spans="2:30" ht="15.75" x14ac:dyDescent="0.25">
      <c r="B20" s="86" t="s">
        <v>173</v>
      </c>
      <c r="C20" s="80">
        <v>18881</v>
      </c>
      <c r="D20" s="80">
        <v>175</v>
      </c>
      <c r="E20" s="80"/>
      <c r="F20" s="80"/>
      <c r="G20" s="80"/>
      <c r="H20" s="80">
        <v>1253</v>
      </c>
      <c r="I20" s="80"/>
      <c r="J20" s="80">
        <v>7</v>
      </c>
      <c r="K20" s="80">
        <v>60</v>
      </c>
      <c r="L20" s="80"/>
      <c r="M20" s="71"/>
      <c r="N20" s="80">
        <f t="shared" si="0"/>
        <v>20376</v>
      </c>
      <c r="O20" s="81">
        <v>-6.8</v>
      </c>
      <c r="Q20" s="87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/>
    </row>
    <row r="21" spans="2:30" ht="16.5" x14ac:dyDescent="0.3">
      <c r="B21" s="90" t="s">
        <v>2</v>
      </c>
      <c r="C21" s="91">
        <f t="shared" ref="C21:N21" si="1">SUM(C9:C20)</f>
        <v>628568</v>
      </c>
      <c r="D21" s="91">
        <f t="shared" si="1"/>
        <v>288213</v>
      </c>
      <c r="E21" s="91">
        <f t="shared" si="1"/>
        <v>0</v>
      </c>
      <c r="F21" s="91">
        <f t="shared" si="1"/>
        <v>0</v>
      </c>
      <c r="G21" s="91">
        <f t="shared" si="1"/>
        <v>0</v>
      </c>
      <c r="H21" s="91">
        <f t="shared" si="1"/>
        <v>40999</v>
      </c>
      <c r="I21" s="91">
        <f t="shared" si="1"/>
        <v>0</v>
      </c>
      <c r="J21" s="91">
        <f t="shared" si="1"/>
        <v>5031</v>
      </c>
      <c r="K21" s="91">
        <f t="shared" si="1"/>
        <v>7961</v>
      </c>
      <c r="L21" s="91">
        <f t="shared" si="1"/>
        <v>0</v>
      </c>
      <c r="M21" s="91">
        <f t="shared" si="1"/>
        <v>0</v>
      </c>
      <c r="N21" s="91">
        <f t="shared" si="1"/>
        <v>970772</v>
      </c>
      <c r="O21" s="92">
        <v>24.91</v>
      </c>
      <c r="Q21" s="93"/>
      <c r="R21" s="93"/>
      <c r="S21" s="93"/>
      <c r="T21" s="93"/>
      <c r="U21" s="93"/>
      <c r="V21" s="93"/>
      <c r="W21" s="93"/>
      <c r="X21" s="93"/>
      <c r="Y21" s="93"/>
      <c r="Z21" s="94"/>
      <c r="AA21" s="95"/>
      <c r="AB21" s="95"/>
      <c r="AC21" s="95"/>
      <c r="AD21" s="95"/>
    </row>
    <row r="22" spans="2:30" x14ac:dyDescent="0.2"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2:30" ht="15.75" x14ac:dyDescent="0.25">
      <c r="B23" s="70"/>
      <c r="C23" s="71"/>
      <c r="D23" s="71">
        <f>SUM(D21:M21)</f>
        <v>342204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Q23" s="87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96"/>
    </row>
    <row r="24" spans="2:30" ht="15.75" x14ac:dyDescent="0.25">
      <c r="B24" s="75">
        <v>2008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6" t="s">
        <v>194</v>
      </c>
    </row>
    <row r="25" spans="2:30" ht="15.75" x14ac:dyDescent="0.25">
      <c r="B25" s="79" t="s">
        <v>162</v>
      </c>
      <c r="C25" s="80">
        <v>11639</v>
      </c>
      <c r="D25" s="80">
        <v>9514</v>
      </c>
      <c r="E25" s="80"/>
      <c r="F25" s="80"/>
      <c r="G25" s="80"/>
      <c r="H25" s="80">
        <v>1575</v>
      </c>
      <c r="I25" s="80"/>
      <c r="J25" s="80">
        <v>57</v>
      </c>
      <c r="K25" s="80"/>
      <c r="L25" s="80"/>
      <c r="M25" s="71"/>
      <c r="N25" s="80">
        <f t="shared" ref="N25:N32" si="2">SUM(C25:L25)</f>
        <v>22785</v>
      </c>
      <c r="O25" s="81">
        <f t="shared" ref="O25:O37" si="3">(N25-N9)*100/N9</f>
        <v>16.99614890885751</v>
      </c>
    </row>
    <row r="26" spans="2:30" ht="15.75" x14ac:dyDescent="0.25">
      <c r="B26" s="79" t="s">
        <v>163</v>
      </c>
      <c r="C26" s="80">
        <v>16001</v>
      </c>
      <c r="D26" s="80">
        <v>6734</v>
      </c>
      <c r="E26" s="80"/>
      <c r="F26" s="80">
        <v>164</v>
      </c>
      <c r="G26" s="80"/>
      <c r="H26" s="80">
        <v>1093</v>
      </c>
      <c r="I26" s="80"/>
      <c r="J26" s="80">
        <v>54</v>
      </c>
      <c r="K26" s="80"/>
      <c r="L26" s="80"/>
      <c r="M26" s="71"/>
      <c r="N26" s="80">
        <f t="shared" si="2"/>
        <v>24046</v>
      </c>
      <c r="O26" s="81">
        <f t="shared" si="3"/>
        <v>-3.988820123777201</v>
      </c>
    </row>
    <row r="27" spans="2:30" ht="15.75" x14ac:dyDescent="0.25">
      <c r="B27" s="79" t="s">
        <v>164</v>
      </c>
      <c r="C27" s="80">
        <v>26835</v>
      </c>
      <c r="D27" s="80">
        <v>12438</v>
      </c>
      <c r="E27" s="80"/>
      <c r="F27" s="80">
        <v>117</v>
      </c>
      <c r="G27" s="80"/>
      <c r="H27" s="80">
        <v>2254</v>
      </c>
      <c r="I27" s="80"/>
      <c r="J27" s="80">
        <v>867</v>
      </c>
      <c r="K27" s="80"/>
      <c r="L27" s="80"/>
      <c r="M27" s="71"/>
      <c r="N27" s="80">
        <f t="shared" si="2"/>
        <v>42511</v>
      </c>
      <c r="O27" s="81">
        <f t="shared" si="3"/>
        <v>3.9642944485204206</v>
      </c>
    </row>
    <row r="28" spans="2:30" ht="15.75" x14ac:dyDescent="0.25">
      <c r="B28" s="82" t="s">
        <v>165</v>
      </c>
      <c r="C28" s="80">
        <v>39381</v>
      </c>
      <c r="D28" s="80">
        <v>21096</v>
      </c>
      <c r="E28" s="71"/>
      <c r="F28" s="80">
        <v>115</v>
      </c>
      <c r="G28" s="71"/>
      <c r="H28" s="80">
        <v>2879</v>
      </c>
      <c r="I28" s="71"/>
      <c r="J28" s="80">
        <v>261</v>
      </c>
      <c r="K28" s="80"/>
      <c r="L28" s="80"/>
      <c r="M28" s="71"/>
      <c r="N28" s="80">
        <f t="shared" si="2"/>
        <v>63732</v>
      </c>
      <c r="O28" s="81">
        <f t="shared" si="3"/>
        <v>24.321161048689138</v>
      </c>
    </row>
    <row r="29" spans="2:30" ht="15.75" x14ac:dyDescent="0.25">
      <c r="B29" s="82" t="s">
        <v>166</v>
      </c>
      <c r="C29" s="80">
        <v>76453</v>
      </c>
      <c r="D29" s="80">
        <v>37453</v>
      </c>
      <c r="E29" s="80"/>
      <c r="F29" s="80">
        <v>185</v>
      </c>
      <c r="G29" s="80"/>
      <c r="H29" s="80">
        <v>3905</v>
      </c>
      <c r="I29" s="80"/>
      <c r="J29" s="80">
        <v>1046</v>
      </c>
      <c r="K29" s="80"/>
      <c r="L29" s="80"/>
      <c r="M29" s="71"/>
      <c r="N29" s="80">
        <f t="shared" si="2"/>
        <v>119042</v>
      </c>
      <c r="O29" s="81">
        <f t="shared" si="3"/>
        <v>37.87104918754271</v>
      </c>
    </row>
    <row r="30" spans="2:30" ht="15.75" x14ac:dyDescent="0.25">
      <c r="B30" s="82" t="s">
        <v>167</v>
      </c>
      <c r="C30" s="80">
        <v>100337</v>
      </c>
      <c r="D30" s="80">
        <v>35041</v>
      </c>
      <c r="E30" s="80"/>
      <c r="F30" s="80">
        <v>183</v>
      </c>
      <c r="G30" s="80"/>
      <c r="H30" s="80">
        <v>4892</v>
      </c>
      <c r="I30" s="80"/>
      <c r="J30" s="80">
        <v>538</v>
      </c>
      <c r="K30" s="80"/>
      <c r="L30" s="80"/>
      <c r="M30" s="71"/>
      <c r="N30" s="80">
        <f t="shared" si="2"/>
        <v>140991</v>
      </c>
      <c r="O30" s="81">
        <f t="shared" si="3"/>
        <v>3.8577132165534715</v>
      </c>
    </row>
    <row r="31" spans="2:30" ht="15.75" x14ac:dyDescent="0.25">
      <c r="B31" s="85" t="s">
        <v>168</v>
      </c>
      <c r="C31" s="80">
        <v>134786</v>
      </c>
      <c r="D31" s="80">
        <v>36153</v>
      </c>
      <c r="E31" s="71"/>
      <c r="F31" s="80">
        <v>212</v>
      </c>
      <c r="G31" s="71"/>
      <c r="H31" s="80">
        <v>8793</v>
      </c>
      <c r="I31" s="71"/>
      <c r="J31" s="80">
        <v>2441</v>
      </c>
      <c r="K31" s="80"/>
      <c r="L31" s="80"/>
      <c r="M31" s="71"/>
      <c r="N31" s="80">
        <f t="shared" si="2"/>
        <v>182385</v>
      </c>
      <c r="O31" s="81">
        <f t="shared" si="3"/>
        <v>4.5048503635623955</v>
      </c>
    </row>
    <row r="32" spans="2:30" ht="15.75" x14ac:dyDescent="0.25">
      <c r="B32" s="82" t="s">
        <v>169</v>
      </c>
      <c r="C32" s="80">
        <v>119217</v>
      </c>
      <c r="D32" s="80">
        <v>37121</v>
      </c>
      <c r="E32" s="80"/>
      <c r="F32" s="80">
        <v>165</v>
      </c>
      <c r="G32" s="80"/>
      <c r="H32" s="80">
        <v>9864</v>
      </c>
      <c r="I32" s="80"/>
      <c r="J32" s="80">
        <v>485</v>
      </c>
      <c r="K32" s="80"/>
      <c r="L32" s="80"/>
      <c r="M32" s="71"/>
      <c r="N32" s="80">
        <f t="shared" si="2"/>
        <v>166852</v>
      </c>
      <c r="O32" s="81">
        <f t="shared" si="3"/>
        <v>-0.68747135536019333</v>
      </c>
    </row>
    <row r="33" spans="2:15" ht="15.75" x14ac:dyDescent="0.25">
      <c r="B33" s="82" t="s">
        <v>170</v>
      </c>
      <c r="C33" s="80">
        <v>85156</v>
      </c>
      <c r="D33" s="80">
        <v>41454</v>
      </c>
      <c r="E33" s="80"/>
      <c r="F33" s="80">
        <v>161</v>
      </c>
      <c r="G33" s="80"/>
      <c r="H33" s="80">
        <v>4125</v>
      </c>
      <c r="I33" s="80"/>
      <c r="J33" s="80">
        <v>234</v>
      </c>
      <c r="K33" s="80">
        <v>425</v>
      </c>
      <c r="L33" s="80"/>
      <c r="M33" s="71"/>
      <c r="N33" s="80">
        <f>SUM(C33:M33)</f>
        <v>131555</v>
      </c>
      <c r="O33" s="81">
        <f t="shared" si="3"/>
        <v>3.1262003496201998</v>
      </c>
    </row>
    <row r="34" spans="2:15" ht="15.75" x14ac:dyDescent="0.25">
      <c r="B34" s="82" t="s">
        <v>171</v>
      </c>
      <c r="C34" s="80">
        <v>52310</v>
      </c>
      <c r="D34" s="80">
        <v>52474</v>
      </c>
      <c r="E34" s="80"/>
      <c r="F34" s="80">
        <v>116</v>
      </c>
      <c r="G34" s="80"/>
      <c r="H34" s="80">
        <v>3137</v>
      </c>
      <c r="I34" s="80"/>
      <c r="J34" s="80">
        <v>210</v>
      </c>
      <c r="K34" s="80">
        <v>67</v>
      </c>
      <c r="L34" s="80">
        <v>16</v>
      </c>
      <c r="M34" s="71"/>
      <c r="N34" s="80">
        <f>SUM(C34:M34)</f>
        <v>108330</v>
      </c>
      <c r="O34" s="81">
        <f t="shared" si="3"/>
        <v>12.954351135486831</v>
      </c>
    </row>
    <row r="35" spans="2:15" ht="15.75" x14ac:dyDescent="0.25">
      <c r="B35" s="82" t="s">
        <v>172</v>
      </c>
      <c r="C35" s="80">
        <v>15444</v>
      </c>
      <c r="D35" s="80">
        <v>21170</v>
      </c>
      <c r="E35" s="80"/>
      <c r="F35" s="80">
        <v>86</v>
      </c>
      <c r="G35" s="80"/>
      <c r="H35" s="80">
        <v>1228</v>
      </c>
      <c r="I35" s="80"/>
      <c r="J35" s="80">
        <v>104</v>
      </c>
      <c r="K35" s="80">
        <v>4752</v>
      </c>
      <c r="L35" s="80"/>
      <c r="M35" s="71"/>
      <c r="N35" s="80">
        <f>SUM(C35:M35)</f>
        <v>42784</v>
      </c>
      <c r="O35" s="81">
        <f t="shared" si="3"/>
        <v>66.981500273202712</v>
      </c>
    </row>
    <row r="36" spans="2:15" ht="15.75" x14ac:dyDescent="0.25">
      <c r="B36" s="86" t="s">
        <v>173</v>
      </c>
      <c r="C36" s="80">
        <v>19874</v>
      </c>
      <c r="D36" s="80">
        <v>8194</v>
      </c>
      <c r="E36" s="80"/>
      <c r="F36" s="80">
        <v>179</v>
      </c>
      <c r="G36" s="80"/>
      <c r="H36" s="80">
        <v>799</v>
      </c>
      <c r="I36" s="80"/>
      <c r="J36" s="80">
        <v>29</v>
      </c>
      <c r="K36" s="80"/>
      <c r="L36" s="80"/>
      <c r="M36" s="71"/>
      <c r="N36" s="80">
        <f>SUM(C36:M36)</f>
        <v>29075</v>
      </c>
      <c r="O36" s="81">
        <f t="shared" si="3"/>
        <v>42.692383195916761</v>
      </c>
    </row>
    <row r="37" spans="2:15" ht="15.75" x14ac:dyDescent="0.25">
      <c r="B37" s="90" t="s">
        <v>2</v>
      </c>
      <c r="C37" s="91">
        <f>SUM(C25:C36)</f>
        <v>697433</v>
      </c>
      <c r="D37" s="91">
        <f t="shared" ref="D37:J37" si="4">SUM(D25:D36)</f>
        <v>318842</v>
      </c>
      <c r="E37" s="91">
        <f t="shared" si="4"/>
        <v>0</v>
      </c>
      <c r="F37" s="91">
        <f t="shared" si="4"/>
        <v>1683</v>
      </c>
      <c r="G37" s="91">
        <f t="shared" si="4"/>
        <v>0</v>
      </c>
      <c r="H37" s="91">
        <f t="shared" si="4"/>
        <v>44544</v>
      </c>
      <c r="I37" s="91">
        <f t="shared" si="4"/>
        <v>0</v>
      </c>
      <c r="J37" s="91">
        <f t="shared" si="4"/>
        <v>6326</v>
      </c>
      <c r="K37" s="91">
        <f>SUM(K25:K36)</f>
        <v>5244</v>
      </c>
      <c r="L37" s="91">
        <f>SUM(L25:L36)</f>
        <v>16</v>
      </c>
      <c r="M37" s="91">
        <f>SUM(M25:M36)</f>
        <v>0</v>
      </c>
      <c r="N37" s="91">
        <f>SUM(C37:M37)</f>
        <v>1074088</v>
      </c>
      <c r="O37" s="81">
        <f t="shared" si="3"/>
        <v>10.642663776870368</v>
      </c>
    </row>
    <row r="38" spans="2:15" ht="15.75" x14ac:dyDescent="0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2:15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5.75" x14ac:dyDescent="0.25">
      <c r="B40" s="80">
        <v>2009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0" t="s">
        <v>195</v>
      </c>
    </row>
    <row r="41" spans="2:15" ht="15.75" x14ac:dyDescent="0.25">
      <c r="B41" s="65" t="s">
        <v>162</v>
      </c>
      <c r="C41" s="80">
        <v>13464</v>
      </c>
      <c r="D41" s="80">
        <v>14926</v>
      </c>
      <c r="E41" s="80"/>
      <c r="F41" s="80">
        <v>83</v>
      </c>
      <c r="G41" s="80"/>
      <c r="H41" s="80">
        <v>939</v>
      </c>
      <c r="I41" s="80"/>
      <c r="J41" s="80">
        <v>45</v>
      </c>
      <c r="K41" s="80"/>
      <c r="L41" s="80"/>
      <c r="M41" s="80"/>
      <c r="N41" s="80">
        <f t="shared" ref="N41:N49" si="5">SUM(C41:M41)</f>
        <v>29457</v>
      </c>
      <c r="O41" s="81">
        <f t="shared" ref="O41:O52" si="6">(N41-N25)*100/N25</f>
        <v>29.282422646477947</v>
      </c>
    </row>
    <row r="42" spans="2:15" ht="15.75" x14ac:dyDescent="0.25">
      <c r="B42" s="65" t="s">
        <v>163</v>
      </c>
      <c r="C42" s="80">
        <v>16401</v>
      </c>
      <c r="D42" s="80">
        <v>89</v>
      </c>
      <c r="E42" s="80">
        <v>12509</v>
      </c>
      <c r="F42" s="80">
        <v>99</v>
      </c>
      <c r="G42" s="80"/>
      <c r="H42" s="80">
        <v>1060</v>
      </c>
      <c r="I42" s="80"/>
      <c r="J42" s="80">
        <v>3</v>
      </c>
      <c r="K42" s="80">
        <v>50</v>
      </c>
      <c r="L42" s="80"/>
      <c r="M42" s="80"/>
      <c r="N42" s="80">
        <f t="shared" si="5"/>
        <v>30211</v>
      </c>
      <c r="O42" s="81">
        <f t="shared" si="6"/>
        <v>25.638359810363472</v>
      </c>
    </row>
    <row r="43" spans="2:15" ht="15.75" x14ac:dyDescent="0.25">
      <c r="B43" s="65" t="s">
        <v>164</v>
      </c>
      <c r="C43" s="97">
        <v>21834</v>
      </c>
      <c r="D43" s="80">
        <v>437</v>
      </c>
      <c r="E43" s="80">
        <v>8672</v>
      </c>
      <c r="F43" s="80">
        <v>143</v>
      </c>
      <c r="G43" s="80"/>
      <c r="H43" s="80">
        <v>1385</v>
      </c>
      <c r="I43" s="80"/>
      <c r="J43" s="80">
        <v>37</v>
      </c>
      <c r="K43" s="80">
        <v>684</v>
      </c>
      <c r="L43" s="80"/>
      <c r="M43" s="80"/>
      <c r="N43" s="80">
        <f t="shared" si="5"/>
        <v>33192</v>
      </c>
      <c r="O43" s="81">
        <f t="shared" si="6"/>
        <v>-21.921385053280328</v>
      </c>
    </row>
    <row r="44" spans="2:15" ht="15.75" x14ac:dyDescent="0.25">
      <c r="B44" s="65" t="s">
        <v>165</v>
      </c>
      <c r="C44" s="97">
        <v>47976</v>
      </c>
      <c r="D44" s="80">
        <v>61</v>
      </c>
      <c r="E44" s="80">
        <v>26853</v>
      </c>
      <c r="F44" s="80">
        <v>93</v>
      </c>
      <c r="G44" s="80"/>
      <c r="H44" s="80">
        <v>2450</v>
      </c>
      <c r="I44" s="80"/>
      <c r="J44" s="80">
        <v>87</v>
      </c>
      <c r="K44" s="80">
        <v>130</v>
      </c>
      <c r="L44" s="80"/>
      <c r="M44" s="80"/>
      <c r="N44" s="80">
        <f t="shared" si="5"/>
        <v>77650</v>
      </c>
      <c r="O44" s="81">
        <f t="shared" si="6"/>
        <v>21.838322977468149</v>
      </c>
    </row>
    <row r="45" spans="2:15" ht="15.75" x14ac:dyDescent="0.25">
      <c r="B45" s="65" t="s">
        <v>166</v>
      </c>
      <c r="C45" s="97">
        <v>74463</v>
      </c>
      <c r="D45" s="80">
        <v>69</v>
      </c>
      <c r="E45" s="80">
        <v>31266</v>
      </c>
      <c r="F45" s="80">
        <v>301</v>
      </c>
      <c r="G45" s="80"/>
      <c r="H45" s="80">
        <v>3639</v>
      </c>
      <c r="I45" s="80"/>
      <c r="J45" s="80">
        <v>175</v>
      </c>
      <c r="K45" s="80">
        <v>391</v>
      </c>
      <c r="L45" s="80"/>
      <c r="M45" s="80"/>
      <c r="N45" s="80">
        <f t="shared" si="5"/>
        <v>110304</v>
      </c>
      <c r="O45" s="81">
        <f t="shared" si="6"/>
        <v>-7.340266460576939</v>
      </c>
    </row>
    <row r="46" spans="2:15" ht="15.75" x14ac:dyDescent="0.25">
      <c r="B46" s="65" t="s">
        <v>167</v>
      </c>
      <c r="C46" s="97">
        <v>91617</v>
      </c>
      <c r="D46" s="80">
        <v>109</v>
      </c>
      <c r="E46" s="80">
        <v>36550</v>
      </c>
      <c r="F46" s="80">
        <v>282</v>
      </c>
      <c r="G46" s="80"/>
      <c r="H46" s="80">
        <v>6198</v>
      </c>
      <c r="I46" s="80"/>
      <c r="J46" s="80">
        <v>551</v>
      </c>
      <c r="K46" s="80">
        <v>1530</v>
      </c>
      <c r="L46" s="80"/>
      <c r="M46" s="80">
        <v>38</v>
      </c>
      <c r="N46" s="80">
        <f t="shared" si="5"/>
        <v>136875</v>
      </c>
      <c r="O46" s="81">
        <f t="shared" si="6"/>
        <v>-2.9193352767197904</v>
      </c>
    </row>
    <row r="47" spans="2:15" ht="15.75" x14ac:dyDescent="0.25">
      <c r="B47" s="65" t="s">
        <v>168</v>
      </c>
      <c r="C47" s="97">
        <v>129009</v>
      </c>
      <c r="D47" s="80">
        <v>135</v>
      </c>
      <c r="E47" s="80">
        <v>35540</v>
      </c>
      <c r="F47" s="80">
        <v>254</v>
      </c>
      <c r="G47" s="80"/>
      <c r="H47" s="80">
        <v>9262</v>
      </c>
      <c r="I47" s="80"/>
      <c r="J47" s="80">
        <v>645</v>
      </c>
      <c r="K47" s="80">
        <v>1590</v>
      </c>
      <c r="L47" s="80">
        <v>96</v>
      </c>
      <c r="M47" s="80"/>
      <c r="N47" s="80">
        <f t="shared" si="5"/>
        <v>176531</v>
      </c>
      <c r="O47" s="81">
        <f t="shared" si="6"/>
        <v>-3.2096937796419662</v>
      </c>
    </row>
    <row r="48" spans="2:15" ht="15.75" x14ac:dyDescent="0.25">
      <c r="B48" s="65" t="s">
        <v>169</v>
      </c>
      <c r="C48" s="97">
        <v>105494</v>
      </c>
      <c r="D48" s="80">
        <v>89</v>
      </c>
      <c r="E48" s="80">
        <v>34703</v>
      </c>
      <c r="F48" s="80">
        <v>168</v>
      </c>
      <c r="G48" s="80"/>
      <c r="H48" s="80">
        <v>9688</v>
      </c>
      <c r="I48" s="80"/>
      <c r="J48" s="80">
        <v>515</v>
      </c>
      <c r="K48" s="80">
        <v>2437</v>
      </c>
      <c r="L48" s="80">
        <v>131</v>
      </c>
      <c r="M48" s="80"/>
      <c r="N48" s="80">
        <f t="shared" si="5"/>
        <v>153225</v>
      </c>
      <c r="O48" s="81">
        <f t="shared" si="6"/>
        <v>-8.1671181646009643</v>
      </c>
    </row>
    <row r="49" spans="2:30" ht="15.75" x14ac:dyDescent="0.25">
      <c r="B49" s="65" t="s">
        <v>170</v>
      </c>
      <c r="C49" s="97">
        <v>85984</v>
      </c>
      <c r="D49" s="80">
        <v>83</v>
      </c>
      <c r="E49" s="80">
        <v>41120</v>
      </c>
      <c r="F49" s="80">
        <v>137</v>
      </c>
      <c r="G49" s="80"/>
      <c r="H49" s="80">
        <v>4881</v>
      </c>
      <c r="I49" s="80"/>
      <c r="J49" s="80">
        <v>601</v>
      </c>
      <c r="K49" s="80">
        <v>1685</v>
      </c>
      <c r="L49" s="80">
        <v>23</v>
      </c>
      <c r="M49" s="80"/>
      <c r="N49" s="80">
        <f t="shared" si="5"/>
        <v>134514</v>
      </c>
      <c r="O49" s="81">
        <f t="shared" si="6"/>
        <v>2.2492493633841359</v>
      </c>
    </row>
    <row r="50" spans="2:30" ht="15.75" x14ac:dyDescent="0.25">
      <c r="B50" s="65" t="s">
        <v>171</v>
      </c>
      <c r="C50" s="97">
        <v>59434</v>
      </c>
      <c r="D50" s="80">
        <v>136</v>
      </c>
      <c r="E50" s="80">
        <v>37375</v>
      </c>
      <c r="F50" s="80">
        <v>166</v>
      </c>
      <c r="G50" s="80"/>
      <c r="H50" s="80">
        <v>2102</v>
      </c>
      <c r="I50" s="80"/>
      <c r="J50" s="80">
        <v>243</v>
      </c>
      <c r="K50" s="80">
        <v>270</v>
      </c>
      <c r="L50" s="80">
        <v>38</v>
      </c>
      <c r="M50" s="80">
        <v>0</v>
      </c>
      <c r="N50" s="80">
        <v>99764</v>
      </c>
      <c r="O50" s="81">
        <f t="shared" si="6"/>
        <v>-7.9073202252377</v>
      </c>
    </row>
    <row r="51" spans="2:30" ht="15.75" x14ac:dyDescent="0.25">
      <c r="B51" s="65" t="s">
        <v>172</v>
      </c>
      <c r="C51" s="97">
        <v>20658</v>
      </c>
      <c r="D51" s="80">
        <v>84</v>
      </c>
      <c r="E51" s="80">
        <v>17882</v>
      </c>
      <c r="F51" s="80">
        <v>194</v>
      </c>
      <c r="G51" s="80"/>
      <c r="H51" s="80">
        <v>1250</v>
      </c>
      <c r="I51" s="80"/>
      <c r="J51" s="80">
        <v>0</v>
      </c>
      <c r="K51" s="80">
        <v>2149</v>
      </c>
      <c r="L51" s="80">
        <v>0</v>
      </c>
      <c r="M51" s="80">
        <v>0</v>
      </c>
      <c r="N51" s="80">
        <v>42217</v>
      </c>
      <c r="O51" s="81">
        <f t="shared" si="6"/>
        <v>-1.325261780104712</v>
      </c>
    </row>
    <row r="52" spans="2:30" ht="15.75" x14ac:dyDescent="0.25">
      <c r="B52" s="80" t="s">
        <v>173</v>
      </c>
      <c r="C52" s="9">
        <f>GİRİŞ!C157</f>
        <v>24060</v>
      </c>
      <c r="D52" s="9">
        <f>GİRİŞ!F157</f>
        <v>99</v>
      </c>
      <c r="E52" s="9">
        <f>GİRİŞ!H157</f>
        <v>7734</v>
      </c>
      <c r="F52" s="9">
        <f>GİRİŞ!O157</f>
        <v>111</v>
      </c>
      <c r="G52" s="9">
        <f>GİRİŞ!Q157</f>
        <v>0</v>
      </c>
      <c r="H52" s="9">
        <f>GİRİŞ!I157</f>
        <v>919</v>
      </c>
      <c r="I52" s="9">
        <f>GİRİŞ!K157</f>
        <v>0</v>
      </c>
      <c r="J52" s="9">
        <f>GİRİŞ!L157</f>
        <v>36</v>
      </c>
      <c r="K52" s="9">
        <f>GİRİŞ!N157</f>
        <v>49</v>
      </c>
      <c r="L52" s="9">
        <f>GİRİŞ!R157</f>
        <v>0</v>
      </c>
      <c r="M52" s="9">
        <f>GİRİŞ!T157</f>
        <v>0</v>
      </c>
      <c r="N52" s="80">
        <f>SUM(C52:M52)</f>
        <v>33008</v>
      </c>
      <c r="O52" s="81">
        <f t="shared" si="6"/>
        <v>13.527085124677559</v>
      </c>
    </row>
    <row r="53" spans="2:30" ht="16.5" x14ac:dyDescent="0.3">
      <c r="B53" s="90" t="s">
        <v>2</v>
      </c>
      <c r="C53" s="91">
        <f>SUM(C41:C52)</f>
        <v>690394</v>
      </c>
      <c r="D53" s="91">
        <f t="shared" ref="D53:M53" si="7">SUM(D41:D52)</f>
        <v>16317</v>
      </c>
      <c r="E53" s="91">
        <f t="shared" si="7"/>
        <v>290204</v>
      </c>
      <c r="F53" s="91">
        <f t="shared" si="7"/>
        <v>2031</v>
      </c>
      <c r="G53" s="91">
        <f t="shared" si="7"/>
        <v>0</v>
      </c>
      <c r="H53" s="91">
        <f t="shared" si="7"/>
        <v>43773</v>
      </c>
      <c r="I53" s="91">
        <f t="shared" si="7"/>
        <v>0</v>
      </c>
      <c r="J53" s="91">
        <f t="shared" si="7"/>
        <v>2938</v>
      </c>
      <c r="K53" s="91">
        <f t="shared" si="7"/>
        <v>10965</v>
      </c>
      <c r="L53" s="91">
        <f t="shared" si="7"/>
        <v>288</v>
      </c>
      <c r="M53" s="91">
        <f t="shared" si="7"/>
        <v>38</v>
      </c>
      <c r="N53" s="91">
        <f>SUM(N41:N52)</f>
        <v>1056948</v>
      </c>
      <c r="O53" s="92"/>
      <c r="Q53" s="93"/>
      <c r="R53" s="93"/>
      <c r="S53" s="93"/>
      <c r="T53" s="93"/>
      <c r="U53" s="93"/>
      <c r="V53" s="93"/>
      <c r="W53" s="93"/>
      <c r="X53" s="93"/>
      <c r="Y53" s="93"/>
      <c r="Z53" s="94"/>
      <c r="AA53" s="95"/>
      <c r="AB53" s="95"/>
      <c r="AC53" s="95"/>
      <c r="AD53" s="95"/>
    </row>
    <row r="54" spans="2:30" ht="15.75" x14ac:dyDescent="0.25">
      <c r="B54" s="8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71"/>
      <c r="N54" s="65"/>
      <c r="O54" s="98"/>
    </row>
    <row r="55" spans="2:30" ht="15.75" x14ac:dyDescent="0.25">
      <c r="B55" s="67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71"/>
      <c r="N55" s="99"/>
      <c r="O55" s="98"/>
    </row>
    <row r="56" spans="2:30" ht="15.75" x14ac:dyDescent="0.25">
      <c r="B56" s="231" t="s">
        <v>196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</row>
    <row r="57" spans="2:30" ht="16.5" thickBot="1" x14ac:dyDescent="0.3"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</row>
  </sheetData>
  <mergeCells count="14">
    <mergeCell ref="F5:G5"/>
    <mergeCell ref="H5:I5"/>
    <mergeCell ref="J5:K5"/>
    <mergeCell ref="L5:M5"/>
    <mergeCell ref="B56:O56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honeticPr fontId="2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9"/>
    </sheetView>
  </sheetViews>
  <sheetFormatPr defaultRowHeight="12.75" x14ac:dyDescent="0.2"/>
  <sheetData>
    <row r="1" spans="1:6" x14ac:dyDescent="0.2">
      <c r="A1" s="245" t="s">
        <v>197</v>
      </c>
      <c r="B1" s="245"/>
      <c r="C1" s="245"/>
      <c r="D1" s="245"/>
      <c r="E1" s="245"/>
      <c r="F1" s="245"/>
    </row>
    <row r="2" spans="1:6" ht="13.5" thickBot="1" x14ac:dyDescent="0.25">
      <c r="A2" s="103"/>
      <c r="B2" s="103"/>
      <c r="C2" s="103"/>
      <c r="D2" s="103"/>
      <c r="E2" s="103"/>
      <c r="F2" s="104"/>
    </row>
    <row r="3" spans="1:6" x14ac:dyDescent="0.2">
      <c r="A3" s="105"/>
      <c r="B3" s="106"/>
      <c r="C3" s="106" t="s">
        <v>198</v>
      </c>
      <c r="D3" s="106"/>
      <c r="E3" s="246" t="s">
        <v>199</v>
      </c>
      <c r="F3" s="247"/>
    </row>
    <row r="4" spans="1:6" ht="13.5" thickBot="1" x14ac:dyDescent="0.25">
      <c r="A4" s="107"/>
      <c r="B4" s="108"/>
      <c r="C4" s="109" t="s">
        <v>200</v>
      </c>
      <c r="D4" s="108"/>
      <c r="E4" s="248" t="s">
        <v>201</v>
      </c>
      <c r="F4" s="249"/>
    </row>
    <row r="5" spans="1:6" ht="13.5" thickBot="1" x14ac:dyDescent="0.25">
      <c r="A5" s="110" t="s">
        <v>202</v>
      </c>
      <c r="B5" s="111">
        <v>2007</v>
      </c>
      <c r="C5" s="111">
        <v>2008</v>
      </c>
      <c r="D5" s="111">
        <v>2009</v>
      </c>
      <c r="E5" s="111" t="s">
        <v>203</v>
      </c>
      <c r="F5" s="112" t="s">
        <v>204</v>
      </c>
    </row>
    <row r="6" spans="1:6" x14ac:dyDescent="0.2">
      <c r="A6" s="113" t="s">
        <v>162</v>
      </c>
      <c r="B6" s="114">
        <v>19475</v>
      </c>
      <c r="C6" s="114">
        <v>22785</v>
      </c>
      <c r="D6" s="114">
        <v>29457</v>
      </c>
      <c r="E6" s="115">
        <f t="shared" ref="E6:E16" si="0">((C6/B6)-1)*100</f>
        <v>16.996148908857499</v>
      </c>
      <c r="F6" s="116">
        <f t="shared" ref="F6:F17" si="1">((D6/C6)-1)*100</f>
        <v>29.282422646477958</v>
      </c>
    </row>
    <row r="7" spans="1:6" x14ac:dyDescent="0.2">
      <c r="A7" s="113" t="s">
        <v>163</v>
      </c>
      <c r="B7" s="114">
        <v>25045</v>
      </c>
      <c r="C7" s="114">
        <v>24046</v>
      </c>
      <c r="D7" s="114">
        <v>30211</v>
      </c>
      <c r="E7" s="115">
        <f t="shared" si="0"/>
        <v>-3.9888201237772036</v>
      </c>
      <c r="F7" s="116">
        <f t="shared" si="1"/>
        <v>25.638359810363465</v>
      </c>
    </row>
    <row r="8" spans="1:6" x14ac:dyDescent="0.2">
      <c r="A8" s="113" t="s">
        <v>164</v>
      </c>
      <c r="B8" s="114">
        <v>40890</v>
      </c>
      <c r="C8" s="114">
        <v>42511</v>
      </c>
      <c r="D8" s="114">
        <v>33192</v>
      </c>
      <c r="E8" s="115">
        <f t="shared" si="0"/>
        <v>3.9642944485204223</v>
      </c>
      <c r="F8" s="116">
        <f t="shared" si="1"/>
        <v>-21.921385053280328</v>
      </c>
    </row>
    <row r="9" spans="1:6" x14ac:dyDescent="0.2">
      <c r="A9" s="113" t="s">
        <v>165</v>
      </c>
      <c r="B9" s="114">
        <v>51264</v>
      </c>
      <c r="C9" s="114">
        <v>63732</v>
      </c>
      <c r="D9" s="114">
        <v>77650</v>
      </c>
      <c r="E9" s="115">
        <f t="shared" si="0"/>
        <v>24.321161048689135</v>
      </c>
      <c r="F9" s="116">
        <f t="shared" si="1"/>
        <v>21.838322977468149</v>
      </c>
    </row>
    <row r="10" spans="1:6" x14ac:dyDescent="0.2">
      <c r="A10" s="113" t="s">
        <v>166</v>
      </c>
      <c r="B10" s="114">
        <v>86343</v>
      </c>
      <c r="C10" s="114">
        <v>119042</v>
      </c>
      <c r="D10" s="114">
        <v>110304</v>
      </c>
      <c r="E10" s="115">
        <f t="shared" si="0"/>
        <v>37.871049187542717</v>
      </c>
      <c r="F10" s="116">
        <f t="shared" si="1"/>
        <v>-7.3402664605769381</v>
      </c>
    </row>
    <row r="11" spans="1:6" x14ac:dyDescent="0.2">
      <c r="A11" s="113" t="s">
        <v>167</v>
      </c>
      <c r="B11" s="114">
        <v>135754</v>
      </c>
      <c r="C11" s="114">
        <v>140991</v>
      </c>
      <c r="D11" s="114">
        <v>136875</v>
      </c>
      <c r="E11" s="115">
        <f t="shared" si="0"/>
        <v>3.8577132165534822</v>
      </c>
      <c r="F11" s="116">
        <f t="shared" si="1"/>
        <v>-2.9193352767197922</v>
      </c>
    </row>
    <row r="12" spans="1:6" x14ac:dyDescent="0.2">
      <c r="A12" s="113" t="s">
        <v>168</v>
      </c>
      <c r="B12" s="114">
        <v>174523</v>
      </c>
      <c r="C12" s="114">
        <v>182385</v>
      </c>
      <c r="D12" s="114">
        <v>176531</v>
      </c>
      <c r="E12" s="115">
        <f t="shared" si="0"/>
        <v>4.5048503635623849</v>
      </c>
      <c r="F12" s="116">
        <f t="shared" si="1"/>
        <v>-3.2096937796419645</v>
      </c>
    </row>
    <row r="13" spans="1:6" x14ac:dyDescent="0.2">
      <c r="A13" s="113" t="s">
        <v>169</v>
      </c>
      <c r="B13" s="114">
        <v>168007</v>
      </c>
      <c r="C13" s="114">
        <v>166852</v>
      </c>
      <c r="D13" s="114">
        <v>153225</v>
      </c>
      <c r="E13" s="115">
        <f t="shared" si="0"/>
        <v>-0.68747135536019188</v>
      </c>
      <c r="F13" s="116">
        <f t="shared" si="1"/>
        <v>-8.1671181646009607</v>
      </c>
    </row>
    <row r="14" spans="1:6" x14ac:dyDescent="0.2">
      <c r="A14" s="113" t="s">
        <v>170</v>
      </c>
      <c r="B14" s="114">
        <v>127567</v>
      </c>
      <c r="C14" s="114">
        <v>131555</v>
      </c>
      <c r="D14" s="114">
        <v>134514</v>
      </c>
      <c r="E14" s="115">
        <f t="shared" si="0"/>
        <v>3.1262003496201896</v>
      </c>
      <c r="F14" s="116">
        <f t="shared" si="1"/>
        <v>2.2492493633841315</v>
      </c>
    </row>
    <row r="15" spans="1:6" x14ac:dyDescent="0.2">
      <c r="A15" s="113" t="s">
        <v>171</v>
      </c>
      <c r="B15" s="114">
        <v>95906</v>
      </c>
      <c r="C15" s="114">
        <v>108330</v>
      </c>
      <c r="D15" s="114">
        <v>99764</v>
      </c>
      <c r="E15" s="115">
        <f t="shared" si="0"/>
        <v>12.954351135486842</v>
      </c>
      <c r="F15" s="116">
        <f t="shared" si="1"/>
        <v>-7.9073202252377017</v>
      </c>
    </row>
    <row r="16" spans="1:6" x14ac:dyDescent="0.2">
      <c r="A16" s="113" t="s">
        <v>172</v>
      </c>
      <c r="B16" s="114">
        <v>25622</v>
      </c>
      <c r="C16" s="114">
        <v>42784</v>
      </c>
      <c r="D16" s="114">
        <v>42217</v>
      </c>
      <c r="E16" s="115">
        <f t="shared" si="0"/>
        <v>66.981500273202712</v>
      </c>
      <c r="F16" s="116">
        <f t="shared" si="1"/>
        <v>-1.325261780104714</v>
      </c>
    </row>
    <row r="17" spans="1:6" ht="13.5" thickBot="1" x14ac:dyDescent="0.25">
      <c r="A17" s="117" t="s">
        <v>173</v>
      </c>
      <c r="B17" s="118">
        <v>20376</v>
      </c>
      <c r="C17" s="118">
        <v>29075</v>
      </c>
      <c r="D17" s="118">
        <v>33008</v>
      </c>
      <c r="E17" s="119">
        <f>((C17/B17)-1)*100</f>
        <v>42.692383195916776</v>
      </c>
      <c r="F17" s="120">
        <f t="shared" si="1"/>
        <v>13.527085124677551</v>
      </c>
    </row>
    <row r="18" spans="1:6" ht="13.5" thickBot="1" x14ac:dyDescent="0.25">
      <c r="A18" s="121" t="s">
        <v>2</v>
      </c>
      <c r="B18" s="122">
        <f>SUM(B6:B17)</f>
        <v>970772</v>
      </c>
      <c r="C18" s="122">
        <f>SUM(C6:C17)</f>
        <v>1074088</v>
      </c>
      <c r="D18" s="122">
        <f>SUM(D6:D17)</f>
        <v>1056948</v>
      </c>
      <c r="E18" s="123">
        <f>((C18/B18)-1)*100</f>
        <v>10.642663776870375</v>
      </c>
      <c r="F18" s="135">
        <f>((D18/C18)-1)*100</f>
        <v>-1.5957724134335383</v>
      </c>
    </row>
  </sheetData>
  <mergeCells count="3">
    <mergeCell ref="A1:F1"/>
    <mergeCell ref="E3:F3"/>
    <mergeCell ref="E4:F4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L29" sqref="L29"/>
    </sheetView>
  </sheetViews>
  <sheetFormatPr defaultRowHeight="12.75" x14ac:dyDescent="0.2"/>
  <sheetData>
    <row r="1" spans="1:16" x14ac:dyDescent="0.2">
      <c r="A1" s="250" t="s">
        <v>208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251" t="s">
        <v>209</v>
      </c>
      <c r="L4" s="251"/>
      <c r="M4" s="251"/>
      <c r="N4" s="251"/>
      <c r="O4" s="251"/>
      <c r="P4" s="251"/>
    </row>
    <row r="5" spans="1:16" x14ac:dyDescent="0.2">
      <c r="A5" s="49"/>
      <c r="B5" s="252">
        <v>2007</v>
      </c>
      <c r="C5" s="252"/>
      <c r="D5" s="252"/>
      <c r="E5" s="252">
        <v>2008</v>
      </c>
      <c r="F5" s="252"/>
      <c r="G5" s="252"/>
      <c r="H5" s="252">
        <v>2009</v>
      </c>
      <c r="I5" s="252"/>
      <c r="J5" s="253"/>
      <c r="K5" s="251" t="s">
        <v>210</v>
      </c>
      <c r="L5" s="251"/>
      <c r="M5" s="251" t="s">
        <v>211</v>
      </c>
      <c r="N5" s="251"/>
      <c r="O5" s="251" t="s">
        <v>2</v>
      </c>
      <c r="P5" s="251"/>
    </row>
    <row r="6" spans="1:16" x14ac:dyDescent="0.2">
      <c r="A6" s="49"/>
      <c r="B6" s="124" t="s">
        <v>210</v>
      </c>
      <c r="C6" s="124" t="s">
        <v>211</v>
      </c>
      <c r="D6" s="124" t="s">
        <v>2</v>
      </c>
      <c r="E6" s="124" t="s">
        <v>210</v>
      </c>
      <c r="F6" s="124" t="s">
        <v>211</v>
      </c>
      <c r="G6" s="124" t="s">
        <v>2</v>
      </c>
      <c r="H6" s="124" t="s">
        <v>210</v>
      </c>
      <c r="I6" s="124" t="s">
        <v>211</v>
      </c>
      <c r="J6" s="58" t="s">
        <v>2</v>
      </c>
      <c r="K6" s="125" t="s">
        <v>160</v>
      </c>
      <c r="L6" s="126" t="s">
        <v>161</v>
      </c>
      <c r="M6" s="125" t="s">
        <v>160</v>
      </c>
      <c r="N6" s="126" t="s">
        <v>161</v>
      </c>
      <c r="O6" s="125" t="s">
        <v>160</v>
      </c>
      <c r="P6" s="126" t="s">
        <v>161</v>
      </c>
    </row>
    <row r="7" spans="1:16" x14ac:dyDescent="0.2">
      <c r="A7" s="127" t="s">
        <v>162</v>
      </c>
      <c r="B7" s="128">
        <v>11688</v>
      </c>
      <c r="C7" s="128">
        <f>D7-B7</f>
        <v>7787</v>
      </c>
      <c r="D7" s="128">
        <v>19475</v>
      </c>
      <c r="E7" s="128">
        <v>11639</v>
      </c>
      <c r="F7" s="128">
        <f>G7-E7</f>
        <v>11146</v>
      </c>
      <c r="G7" s="128">
        <v>22785</v>
      </c>
      <c r="H7" s="128">
        <v>13464</v>
      </c>
      <c r="I7" s="128">
        <f>J7-H7</f>
        <v>15993</v>
      </c>
      <c r="J7" s="129">
        <v>29457</v>
      </c>
      <c r="K7" s="130">
        <f>((E7/B7)-1)*100</f>
        <v>-0.41923340177960622</v>
      </c>
      <c r="L7" s="130">
        <f>((H7/E7)-1)*100</f>
        <v>15.680041240656406</v>
      </c>
      <c r="M7" s="130">
        <f>((F7/C7)-1)*100</f>
        <v>43.135995890586877</v>
      </c>
      <c r="N7" s="130">
        <f>((I7/F7)-1)*100</f>
        <v>43.486452539027454</v>
      </c>
      <c r="O7" s="130">
        <f>((G7/D7)-1)*100</f>
        <v>16.996148908857499</v>
      </c>
      <c r="P7" s="130">
        <f>((J7/G7)-1)*100</f>
        <v>29.282422646477958</v>
      </c>
    </row>
    <row r="8" spans="1:16" x14ac:dyDescent="0.2">
      <c r="A8" s="127" t="s">
        <v>163</v>
      </c>
      <c r="B8" s="128">
        <v>14579</v>
      </c>
      <c r="C8" s="128">
        <f t="shared" ref="C8:C18" si="0">D8-B8</f>
        <v>10466</v>
      </c>
      <c r="D8" s="128">
        <v>25045</v>
      </c>
      <c r="E8" s="128">
        <v>16001</v>
      </c>
      <c r="F8" s="128">
        <f t="shared" ref="F8:F18" si="1">G8-E8</f>
        <v>8045</v>
      </c>
      <c r="G8" s="128">
        <v>24046</v>
      </c>
      <c r="H8" s="128">
        <v>16401</v>
      </c>
      <c r="I8" s="128">
        <f t="shared" ref="I8:I14" si="2">J8-H8</f>
        <v>13810</v>
      </c>
      <c r="J8" s="129">
        <v>30211</v>
      </c>
      <c r="K8" s="130">
        <f t="shared" ref="K8:L19" si="3">((E8/B8)-1)*100</f>
        <v>9.7537554016050585</v>
      </c>
      <c r="L8" s="130">
        <f t="shared" ref="L8:L18" si="4">((H8/E8)-1)*100</f>
        <v>2.4998437597650192</v>
      </c>
      <c r="M8" s="130">
        <f t="shared" ref="M8:N19" si="5">((F8/C8)-1)*100</f>
        <v>-23.132046627173708</v>
      </c>
      <c r="N8" s="130">
        <f t="shared" ref="N8:N16" si="6">((I8/F8)-1)*100</f>
        <v>71.659415786202601</v>
      </c>
      <c r="O8" s="130">
        <f t="shared" ref="O8:P19" si="7">((G8/D8)-1)*100</f>
        <v>-3.9888201237772036</v>
      </c>
      <c r="P8" s="130">
        <f t="shared" ref="P8:P16" si="8">((J8/G8)-1)*100</f>
        <v>25.638359810363465</v>
      </c>
    </row>
    <row r="9" spans="1:16" x14ac:dyDescent="0.2">
      <c r="A9" s="127" t="s">
        <v>164</v>
      </c>
      <c r="B9" s="128">
        <v>19676</v>
      </c>
      <c r="C9" s="128">
        <f t="shared" si="0"/>
        <v>21214</v>
      </c>
      <c r="D9" s="128">
        <v>40890</v>
      </c>
      <c r="E9" s="128">
        <v>26835</v>
      </c>
      <c r="F9" s="128">
        <f t="shared" si="1"/>
        <v>15676</v>
      </c>
      <c r="G9" s="128">
        <v>42511</v>
      </c>
      <c r="H9" s="128">
        <v>21834</v>
      </c>
      <c r="I9" s="128">
        <f t="shared" si="2"/>
        <v>11358</v>
      </c>
      <c r="J9" s="129">
        <v>33192</v>
      </c>
      <c r="K9" s="130">
        <f t="shared" si="3"/>
        <v>36.384427729213265</v>
      </c>
      <c r="L9" s="130">
        <f t="shared" si="4"/>
        <v>-18.636109558412517</v>
      </c>
      <c r="M9" s="130">
        <f t="shared" si="5"/>
        <v>-26.105402092957487</v>
      </c>
      <c r="N9" s="130">
        <f t="shared" si="6"/>
        <v>-27.545292166368974</v>
      </c>
      <c r="O9" s="130">
        <f t="shared" si="7"/>
        <v>3.9642944485204223</v>
      </c>
      <c r="P9" s="130">
        <f t="shared" si="8"/>
        <v>-21.921385053280328</v>
      </c>
    </row>
    <row r="10" spans="1:16" x14ac:dyDescent="0.2">
      <c r="A10" s="127" t="s">
        <v>165</v>
      </c>
      <c r="B10" s="128">
        <v>38136</v>
      </c>
      <c r="C10" s="128">
        <f t="shared" si="0"/>
        <v>13128</v>
      </c>
      <c r="D10" s="128">
        <v>51264</v>
      </c>
      <c r="E10" s="128">
        <v>39381</v>
      </c>
      <c r="F10" s="128">
        <f t="shared" si="1"/>
        <v>24351</v>
      </c>
      <c r="G10" s="128">
        <v>63732</v>
      </c>
      <c r="H10" s="128">
        <v>47976</v>
      </c>
      <c r="I10" s="128">
        <f t="shared" si="2"/>
        <v>29674</v>
      </c>
      <c r="J10" s="129">
        <v>77650</v>
      </c>
      <c r="K10" s="130">
        <f t="shared" si="3"/>
        <v>3.2646318439270017</v>
      </c>
      <c r="L10" s="130">
        <f t="shared" si="4"/>
        <v>21.825245676849249</v>
      </c>
      <c r="M10" s="130">
        <f t="shared" si="5"/>
        <v>85.489031078610608</v>
      </c>
      <c r="N10" s="130">
        <f t="shared" si="6"/>
        <v>21.859471890271443</v>
      </c>
      <c r="O10" s="130">
        <f t="shared" si="7"/>
        <v>24.321161048689135</v>
      </c>
      <c r="P10" s="130">
        <f t="shared" si="8"/>
        <v>21.838322977468149</v>
      </c>
    </row>
    <row r="11" spans="1:16" x14ac:dyDescent="0.2">
      <c r="A11" s="127" t="s">
        <v>166</v>
      </c>
      <c r="B11" s="128">
        <v>63463</v>
      </c>
      <c r="C11" s="128">
        <f t="shared" si="0"/>
        <v>22880</v>
      </c>
      <c r="D11" s="128">
        <v>86343</v>
      </c>
      <c r="E11" s="128">
        <v>76453</v>
      </c>
      <c r="F11" s="128">
        <f t="shared" si="1"/>
        <v>42589</v>
      </c>
      <c r="G11" s="128">
        <v>119042</v>
      </c>
      <c r="H11" s="128">
        <v>74463</v>
      </c>
      <c r="I11" s="128">
        <f t="shared" si="2"/>
        <v>35841</v>
      </c>
      <c r="J11" s="129">
        <v>110304</v>
      </c>
      <c r="K11" s="130">
        <f t="shared" si="3"/>
        <v>20.468619510580965</v>
      </c>
      <c r="L11" s="130">
        <f t="shared" si="4"/>
        <v>-2.6029063607706737</v>
      </c>
      <c r="M11" s="130">
        <f t="shared" si="5"/>
        <v>86.140734265734281</v>
      </c>
      <c r="N11" s="130">
        <f t="shared" si="6"/>
        <v>-15.844466881119533</v>
      </c>
      <c r="O11" s="130">
        <f t="shared" si="7"/>
        <v>37.871049187542717</v>
      </c>
      <c r="P11" s="130">
        <f t="shared" si="8"/>
        <v>-7.3402664605769381</v>
      </c>
    </row>
    <row r="12" spans="1:16" x14ac:dyDescent="0.2">
      <c r="A12" s="127" t="s">
        <v>167</v>
      </c>
      <c r="B12" s="128">
        <v>84966</v>
      </c>
      <c r="C12" s="128">
        <f t="shared" si="0"/>
        <v>50788</v>
      </c>
      <c r="D12" s="128">
        <v>135754</v>
      </c>
      <c r="E12" s="128">
        <v>100337</v>
      </c>
      <c r="F12" s="128">
        <f t="shared" si="1"/>
        <v>40654</v>
      </c>
      <c r="G12" s="128">
        <v>140991</v>
      </c>
      <c r="H12" s="128">
        <v>91617</v>
      </c>
      <c r="I12" s="128">
        <f t="shared" si="2"/>
        <v>45258</v>
      </c>
      <c r="J12" s="129">
        <v>136875</v>
      </c>
      <c r="K12" s="130">
        <f t="shared" si="3"/>
        <v>18.090765718051927</v>
      </c>
      <c r="L12" s="130">
        <f t="shared" si="4"/>
        <v>-8.690712299550519</v>
      </c>
      <c r="M12" s="130">
        <f t="shared" si="5"/>
        <v>-19.953532330471766</v>
      </c>
      <c r="N12" s="130">
        <f t="shared" si="6"/>
        <v>11.324838884242627</v>
      </c>
      <c r="O12" s="130">
        <f t="shared" si="7"/>
        <v>3.8577132165534822</v>
      </c>
      <c r="P12" s="130">
        <f t="shared" si="8"/>
        <v>-2.9193352767197922</v>
      </c>
    </row>
    <row r="13" spans="1:16" x14ac:dyDescent="0.2">
      <c r="A13" s="127" t="s">
        <v>168</v>
      </c>
      <c r="B13" s="128">
        <v>123205</v>
      </c>
      <c r="C13" s="128">
        <f t="shared" si="0"/>
        <v>51318</v>
      </c>
      <c r="D13" s="128">
        <v>174523</v>
      </c>
      <c r="E13" s="128">
        <v>134786</v>
      </c>
      <c r="F13" s="128">
        <f t="shared" si="1"/>
        <v>47599</v>
      </c>
      <c r="G13" s="128">
        <v>182385</v>
      </c>
      <c r="H13" s="128">
        <v>129009</v>
      </c>
      <c r="I13" s="128">
        <f t="shared" si="2"/>
        <v>47522</v>
      </c>
      <c r="J13" s="129">
        <v>176531</v>
      </c>
      <c r="K13" s="130">
        <f t="shared" si="3"/>
        <v>9.3997808530497995</v>
      </c>
      <c r="L13" s="130">
        <f t="shared" si="4"/>
        <v>-4.2860534476874435</v>
      </c>
      <c r="M13" s="130">
        <f t="shared" si="5"/>
        <v>-7.246969874118248</v>
      </c>
      <c r="N13" s="130">
        <f t="shared" si="6"/>
        <v>-0.16176810437193989</v>
      </c>
      <c r="O13" s="130">
        <f t="shared" si="7"/>
        <v>4.5048503635623849</v>
      </c>
      <c r="P13" s="130">
        <f t="shared" si="8"/>
        <v>-3.2096937796419645</v>
      </c>
    </row>
    <row r="14" spans="1:16" x14ac:dyDescent="0.2">
      <c r="A14" s="127" t="s">
        <v>169</v>
      </c>
      <c r="B14" s="128">
        <v>109010</v>
      </c>
      <c r="C14" s="128">
        <f t="shared" si="0"/>
        <v>58997</v>
      </c>
      <c r="D14" s="128">
        <v>168007</v>
      </c>
      <c r="E14" s="128">
        <v>119217</v>
      </c>
      <c r="F14" s="128">
        <f t="shared" si="1"/>
        <v>47635</v>
      </c>
      <c r="G14" s="128">
        <v>166852</v>
      </c>
      <c r="H14" s="128">
        <v>105494</v>
      </c>
      <c r="I14" s="128">
        <f t="shared" si="2"/>
        <v>47731</v>
      </c>
      <c r="J14" s="129">
        <v>153225</v>
      </c>
      <c r="K14" s="130">
        <f t="shared" si="3"/>
        <v>9.3633611595266508</v>
      </c>
      <c r="L14" s="130">
        <f t="shared" si="4"/>
        <v>-11.510942231393173</v>
      </c>
      <c r="M14" s="130">
        <f t="shared" si="5"/>
        <v>-19.258606369815411</v>
      </c>
      <c r="N14" s="130">
        <f t="shared" si="6"/>
        <v>0.20153248661698431</v>
      </c>
      <c r="O14" s="130">
        <f t="shared" si="7"/>
        <v>-0.68747135536019188</v>
      </c>
      <c r="P14" s="130">
        <f t="shared" si="8"/>
        <v>-8.1671181646009607</v>
      </c>
    </row>
    <row r="15" spans="1:16" x14ac:dyDescent="0.2">
      <c r="A15" s="127" t="s">
        <v>170</v>
      </c>
      <c r="B15" s="128">
        <v>81618</v>
      </c>
      <c r="C15" s="128">
        <f t="shared" si="0"/>
        <v>45949</v>
      </c>
      <c r="D15" s="128">
        <v>127567</v>
      </c>
      <c r="E15" s="128">
        <v>85156</v>
      </c>
      <c r="F15" s="128">
        <f t="shared" si="1"/>
        <v>46399</v>
      </c>
      <c r="G15" s="128">
        <v>131555</v>
      </c>
      <c r="H15" s="128">
        <v>85984</v>
      </c>
      <c r="I15" s="128">
        <v>48530</v>
      </c>
      <c r="J15" s="129">
        <f>SUM(H15:I15)</f>
        <v>134514</v>
      </c>
      <c r="K15" s="130">
        <f t="shared" si="3"/>
        <v>4.3348281016442503</v>
      </c>
      <c r="L15" s="130">
        <f t="shared" si="4"/>
        <v>0.97233312978532993</v>
      </c>
      <c r="M15" s="130">
        <f t="shared" si="5"/>
        <v>0.97934666695684847</v>
      </c>
      <c r="N15" s="130">
        <f t="shared" si="6"/>
        <v>4.5927713959352578</v>
      </c>
      <c r="O15" s="130">
        <f t="shared" si="7"/>
        <v>3.1262003496201896</v>
      </c>
      <c r="P15" s="130">
        <f t="shared" si="8"/>
        <v>2.2492493633841315</v>
      </c>
    </row>
    <row r="16" spans="1:16" x14ac:dyDescent="0.2">
      <c r="A16" s="127" t="s">
        <v>171</v>
      </c>
      <c r="B16" s="128">
        <v>49533</v>
      </c>
      <c r="C16" s="128">
        <f t="shared" si="0"/>
        <v>46373</v>
      </c>
      <c r="D16" s="128">
        <v>95906</v>
      </c>
      <c r="E16" s="128">
        <v>52310</v>
      </c>
      <c r="F16" s="128">
        <f t="shared" si="1"/>
        <v>56020</v>
      </c>
      <c r="G16" s="128">
        <v>108330</v>
      </c>
      <c r="H16" s="128">
        <v>59434</v>
      </c>
      <c r="I16" s="128">
        <v>40330</v>
      </c>
      <c r="J16" s="129">
        <v>99764</v>
      </c>
      <c r="K16" s="130">
        <f t="shared" si="3"/>
        <v>5.6063634344780233</v>
      </c>
      <c r="L16" s="130">
        <f t="shared" si="4"/>
        <v>13.618810934811698</v>
      </c>
      <c r="M16" s="130">
        <f t="shared" si="5"/>
        <v>20.803053500959614</v>
      </c>
      <c r="N16" s="130">
        <f t="shared" si="6"/>
        <v>-28.007854337736525</v>
      </c>
      <c r="O16" s="130">
        <f t="shared" si="7"/>
        <v>12.954351135486842</v>
      </c>
      <c r="P16" s="130">
        <f t="shared" si="8"/>
        <v>-7.9073202252377017</v>
      </c>
    </row>
    <row r="17" spans="1:16" x14ac:dyDescent="0.2">
      <c r="A17" s="127" t="s">
        <v>172</v>
      </c>
      <c r="B17" s="128">
        <v>13813</v>
      </c>
      <c r="C17" s="128">
        <f t="shared" si="0"/>
        <v>11809</v>
      </c>
      <c r="D17" s="128">
        <v>25622</v>
      </c>
      <c r="E17" s="128">
        <v>15444</v>
      </c>
      <c r="F17" s="128">
        <f t="shared" si="1"/>
        <v>27340</v>
      </c>
      <c r="G17" s="128">
        <v>42784</v>
      </c>
      <c r="H17" s="128">
        <v>20658</v>
      </c>
      <c r="I17" s="128">
        <v>21559</v>
      </c>
      <c r="J17" s="129">
        <v>42217</v>
      </c>
      <c r="K17" s="130">
        <f t="shared" si="3"/>
        <v>11.807717367697101</v>
      </c>
      <c r="L17" s="130">
        <f t="shared" si="4"/>
        <v>33.760683760683754</v>
      </c>
      <c r="M17" s="130">
        <f>((F17/C17)-1)*100</f>
        <v>131.51833347446865</v>
      </c>
      <c r="N17" s="130">
        <f>((I17/F17)-1)*100</f>
        <v>-21.144842721287493</v>
      </c>
      <c r="O17" s="130">
        <f>((G17/D17)-1)*100</f>
        <v>66.981500273202712</v>
      </c>
      <c r="P17" s="130">
        <f>((J17/G17)-1)*100</f>
        <v>-1.325261780104714</v>
      </c>
    </row>
    <row r="18" spans="1:16" x14ac:dyDescent="0.2">
      <c r="A18" s="124" t="s">
        <v>173</v>
      </c>
      <c r="B18" s="128">
        <v>18881</v>
      </c>
      <c r="C18" s="128">
        <f t="shared" si="0"/>
        <v>1495</v>
      </c>
      <c r="D18" s="128">
        <v>20376</v>
      </c>
      <c r="E18" s="128">
        <v>19874</v>
      </c>
      <c r="F18" s="128">
        <f t="shared" si="1"/>
        <v>9201</v>
      </c>
      <c r="G18" s="128">
        <v>29075</v>
      </c>
      <c r="H18" s="128">
        <f>GİRİŞ!C157</f>
        <v>24060</v>
      </c>
      <c r="I18" s="128">
        <f>J18-H18</f>
        <v>8948</v>
      </c>
      <c r="J18" s="129">
        <f>'YIL AY KAPI'!N52</f>
        <v>33008</v>
      </c>
      <c r="K18" s="130">
        <f t="shared" si="3"/>
        <v>5.2592553360521155</v>
      </c>
      <c r="L18" s="130">
        <f t="shared" si="4"/>
        <v>21.062694978363684</v>
      </c>
      <c r="M18" s="130">
        <f t="shared" si="5"/>
        <v>515.45150501672242</v>
      </c>
      <c r="N18" s="130">
        <f>((I18/F18)-1)*100</f>
        <v>-2.7497011194435372</v>
      </c>
      <c r="O18" s="130">
        <f t="shared" si="7"/>
        <v>42.692383195916776</v>
      </c>
      <c r="P18" s="130">
        <f>((J18/G18)-1)*100</f>
        <v>13.527085124677551</v>
      </c>
    </row>
    <row r="19" spans="1:16" x14ac:dyDescent="0.2">
      <c r="A19" s="131" t="s">
        <v>2</v>
      </c>
      <c r="B19" s="132">
        <f>SUM(B7:B18)</f>
        <v>628568</v>
      </c>
      <c r="C19" s="132">
        <f>SUM(C7:C18)</f>
        <v>342204</v>
      </c>
      <c r="D19" s="132">
        <v>970772</v>
      </c>
      <c r="E19" s="132">
        <f>SUM(E7:E18)</f>
        <v>697433</v>
      </c>
      <c r="F19" s="132">
        <f>SUM(F7:F18)</f>
        <v>376655</v>
      </c>
      <c r="G19" s="132">
        <v>1074088</v>
      </c>
      <c r="H19" s="132">
        <f>SUM(H7:H18)</f>
        <v>690394</v>
      </c>
      <c r="I19" s="132">
        <f>SUM(I7:I18)</f>
        <v>366554</v>
      </c>
      <c r="J19" s="132">
        <f>SUM(J7:J18)</f>
        <v>1056948</v>
      </c>
      <c r="K19" s="133">
        <f t="shared" si="3"/>
        <v>10.955855213755704</v>
      </c>
      <c r="L19" s="133">
        <f t="shared" si="3"/>
        <v>10.067386705006376</v>
      </c>
      <c r="M19" s="133">
        <f t="shared" si="5"/>
        <v>10.067386705006376</v>
      </c>
      <c r="N19" s="133">
        <f t="shared" si="5"/>
        <v>10.642663776870375</v>
      </c>
      <c r="O19" s="133">
        <f t="shared" si="7"/>
        <v>10.642663776870375</v>
      </c>
      <c r="P19" s="133">
        <f t="shared" si="7"/>
        <v>-1.0092725752868015</v>
      </c>
    </row>
    <row r="24" spans="1:16" x14ac:dyDescent="0.2">
      <c r="I24" s="158"/>
    </row>
  </sheetData>
  <mergeCells count="8">
    <mergeCell ref="A1:P1"/>
    <mergeCell ref="K4:P4"/>
    <mergeCell ref="B5:D5"/>
    <mergeCell ref="E5:G5"/>
    <mergeCell ref="H5:J5"/>
    <mergeCell ref="K5:L5"/>
    <mergeCell ref="M5:N5"/>
    <mergeCell ref="O5:P5"/>
  </mergeCells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2</vt:i4>
      </vt:variant>
    </vt:vector>
  </HeadingPairs>
  <TitlesOfParts>
    <vt:vector size="14" baseType="lpstr">
      <vt:lpstr>GİRİŞ</vt:lpstr>
      <vt:lpstr>MİLLİYETXKAPI</vt:lpstr>
      <vt:lpstr>KARŞILAŞTIRMALI HAREKETLER</vt:lpstr>
      <vt:lpstr>MİLLİYETLERE GÖRE</vt:lpstr>
      <vt:lpstr>YILLAR KAPI</vt:lpstr>
      <vt:lpstr>YIL KAPI KARŞILAŞTIRMA</vt:lpstr>
      <vt:lpstr>YIL AY KAPI</vt:lpstr>
      <vt:lpstr>YENİ TABLO-1</vt:lpstr>
      <vt:lpstr>YENİ TABLO-2</vt:lpstr>
      <vt:lpstr>Sayfa6</vt:lpstr>
      <vt:lpstr>Sayfa5</vt:lpstr>
      <vt:lpstr>Sayfa1</vt:lpstr>
      <vt:lpstr>GİRİŞ!Yazdırma_Alanı</vt:lpstr>
      <vt:lpstr>'YILLAR KAPI'!Yazdırma_Alanı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2010-01-05T13:57:40Z</cp:lastPrinted>
  <dcterms:created xsi:type="dcterms:W3CDTF">2009-12-23T13:13:50Z</dcterms:created>
  <dcterms:modified xsi:type="dcterms:W3CDTF">2022-10-13T08:17:31Z</dcterms:modified>
</cp:coreProperties>
</file>